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defaultThemeVersion="166925"/>
  <mc:AlternateContent xmlns:mc="http://schemas.openxmlformats.org/markup-compatibility/2006">
    <mc:Choice Requires="x15">
      <x15ac:absPath xmlns:x15ac="http://schemas.microsoft.com/office/spreadsheetml/2010/11/ac" url="C:\Users\ju883816\Downloads\"/>
    </mc:Choice>
  </mc:AlternateContent>
  <xr:revisionPtr revIDLastSave="0" documentId="8_{2D45A956-FE69-49B5-B389-624F925658C6}" xr6:coauthVersionLast="47" xr6:coauthVersionMax="47" xr10:uidLastSave="{00000000-0000-0000-0000-000000000000}"/>
  <workbookProtection workbookAlgorithmName="SHA-512" workbookHashValue="v3FwfAghKV5Fz36IiB8i4G/KQ4PrHB2H+NFtQWrE9kYdUydbCqZAzeaOFKTmoy9dblqccr3fFGinO7jQsMCU3w==" workbookSaltValue="9IigVc3ZynU5wg357MvoYA==" workbookSpinCount="100000" lockStructure="1"/>
  <bookViews>
    <workbookView xWindow="-108" yWindow="-108" windowWidth="23256" windowHeight="13896" tabRatio="821" firstSheet="1" activeTab="1" xr2:uid="{DF66F4A4-EA2B-4DE4-AE1F-5D90D5049C75}"/>
  </bookViews>
  <sheets>
    <sheet name="Instructions" sheetId="5" r:id="rId1"/>
    <sheet name="Foreign Per Diem Worksheet" sheetId="16" r:id="rId2"/>
    <sheet name="State Dept. Foreign Per Diem" sheetId="1" r:id="rId3"/>
    <sheet name="Footnote Reference" sheetId="145" r:id="rId4"/>
    <sheet name="Change in Listings" sheetId="146"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Diem'!$A$1:$Q$1136</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23" i="1" l="1"/>
  <c r="I1122" i="1"/>
  <c r="I1121" i="1"/>
  <c r="I1120" i="1"/>
  <c r="I1119" i="1"/>
  <c r="I1118" i="1"/>
  <c r="I1117" i="1"/>
  <c r="I1116" i="1"/>
  <c r="I1115" i="1"/>
  <c r="I1114" i="1"/>
  <c r="I1113" i="1"/>
  <c r="I1112" i="1"/>
  <c r="I1111" i="1"/>
  <c r="I1110" i="1"/>
  <c r="I1109" i="1"/>
  <c r="I1108" i="1"/>
  <c r="I1107" i="1"/>
  <c r="I1106" i="1"/>
  <c r="I1105" i="1"/>
  <c r="I1104" i="1"/>
  <c r="I1103" i="1"/>
  <c r="I1102" i="1"/>
  <c r="I1101" i="1"/>
  <c r="I1100" i="1"/>
  <c r="I1099" i="1"/>
  <c r="I1098" i="1"/>
  <c r="I1097" i="1"/>
  <c r="I1096" i="1"/>
  <c r="I1095" i="1"/>
  <c r="I1094" i="1"/>
  <c r="I1093" i="1"/>
  <c r="I1092" i="1"/>
  <c r="I1091" i="1"/>
  <c r="I1090" i="1"/>
  <c r="I1089" i="1"/>
  <c r="I1088" i="1"/>
  <c r="I1087" i="1"/>
  <c r="I1086" i="1"/>
  <c r="I1085" i="1"/>
  <c r="I1084" i="1"/>
  <c r="I1083" i="1"/>
  <c r="I1082" i="1"/>
  <c r="I1081" i="1"/>
  <c r="I1080" i="1"/>
  <c r="I1079" i="1"/>
  <c r="I1078" i="1"/>
  <c r="I1077" i="1"/>
  <c r="I1076" i="1"/>
  <c r="I1075" i="1"/>
  <c r="I1074" i="1"/>
  <c r="I1073" i="1"/>
  <c r="I1072" i="1"/>
  <c r="I1071" i="1"/>
  <c r="I1070" i="1"/>
  <c r="I1069" i="1"/>
  <c r="I1068" i="1"/>
  <c r="I1067" i="1"/>
  <c r="I1066" i="1"/>
  <c r="I1065" i="1"/>
  <c r="I1064" i="1"/>
  <c r="I1063" i="1"/>
  <c r="I1062" i="1"/>
  <c r="I1061" i="1"/>
  <c r="I1060" i="1"/>
  <c r="I1059" i="1"/>
  <c r="I1058" i="1"/>
  <c r="I1057" i="1"/>
  <c r="I1056" i="1"/>
  <c r="I1055" i="1"/>
  <c r="I1054" i="1"/>
  <c r="I1053" i="1"/>
  <c r="I1052" i="1"/>
  <c r="I1051" i="1"/>
  <c r="I1050" i="1"/>
  <c r="I1049" i="1"/>
  <c r="I1048" i="1"/>
  <c r="I1047" i="1"/>
  <c r="I1046" i="1"/>
  <c r="I1045" i="1"/>
  <c r="I1044" i="1"/>
  <c r="I1043" i="1"/>
  <c r="I1042" i="1"/>
  <c r="I1041" i="1"/>
  <c r="I1040" i="1"/>
  <c r="I1039" i="1"/>
  <c r="I1038" i="1"/>
  <c r="I1037" i="1"/>
  <c r="I1036" i="1"/>
  <c r="I1035" i="1"/>
  <c r="I1034" i="1"/>
  <c r="I1033" i="1"/>
  <c r="I1032" i="1"/>
  <c r="I1031" i="1"/>
  <c r="I1030" i="1"/>
  <c r="I1029" i="1"/>
  <c r="I1028" i="1"/>
  <c r="I1027" i="1"/>
  <c r="I1026" i="1"/>
  <c r="I1025" i="1"/>
  <c r="I1024" i="1"/>
  <c r="I1023" i="1"/>
  <c r="I1022" i="1"/>
  <c r="I1021" i="1"/>
  <c r="I1020" i="1"/>
  <c r="I1019" i="1"/>
  <c r="I1018" i="1"/>
  <c r="I1017" i="1"/>
  <c r="I1016" i="1"/>
  <c r="I1015" i="1"/>
  <c r="I1014" i="1"/>
  <c r="I1013" i="1"/>
  <c r="I1012" i="1"/>
  <c r="I1011" i="1"/>
  <c r="I1010" i="1"/>
  <c r="I1009" i="1"/>
  <c r="I1008" i="1"/>
  <c r="I1007" i="1"/>
  <c r="I1006" i="1"/>
  <c r="I1005" i="1"/>
  <c r="I1004" i="1"/>
  <c r="I1003" i="1"/>
  <c r="I1002" i="1"/>
  <c r="I1001" i="1"/>
  <c r="I1000" i="1"/>
  <c r="I999" i="1"/>
  <c r="I998" i="1"/>
  <c r="I997" i="1"/>
  <c r="I996" i="1"/>
  <c r="I995" i="1"/>
  <c r="I994" i="1"/>
  <c r="I993" i="1"/>
  <c r="I992" i="1"/>
  <c r="I991" i="1"/>
  <c r="I990" i="1"/>
  <c r="I989" i="1"/>
  <c r="I988" i="1"/>
  <c r="I987" i="1"/>
  <c r="I986" i="1"/>
  <c r="I985" i="1"/>
  <c r="I984" i="1"/>
  <c r="I983" i="1"/>
  <c r="I982" i="1"/>
  <c r="I981" i="1"/>
  <c r="I980" i="1"/>
  <c r="I979" i="1"/>
  <c r="I978" i="1"/>
  <c r="I977" i="1"/>
  <c r="I976" i="1"/>
  <c r="I975" i="1"/>
  <c r="I974" i="1"/>
  <c r="I973" i="1"/>
  <c r="I972" i="1"/>
  <c r="I971" i="1"/>
  <c r="I970" i="1"/>
  <c r="I969" i="1"/>
  <c r="I968" i="1"/>
  <c r="I967" i="1"/>
  <c r="I966" i="1"/>
  <c r="I965" i="1"/>
  <c r="I964" i="1"/>
  <c r="I963" i="1"/>
  <c r="I962" i="1"/>
  <c r="I961" i="1"/>
  <c r="I960" i="1"/>
  <c r="I959" i="1"/>
  <c r="I958" i="1"/>
  <c r="I957" i="1"/>
  <c r="I956" i="1"/>
  <c r="I955" i="1"/>
  <c r="I954" i="1"/>
  <c r="I953" i="1"/>
  <c r="I952" i="1"/>
  <c r="I951" i="1"/>
  <c r="I950" i="1"/>
  <c r="I949" i="1"/>
  <c r="I948" i="1"/>
  <c r="I947" i="1"/>
  <c r="I946" i="1"/>
  <c r="I945" i="1"/>
  <c r="I944" i="1"/>
  <c r="I943" i="1"/>
  <c r="I942" i="1"/>
  <c r="I941" i="1"/>
  <c r="I940" i="1"/>
  <c r="I939" i="1"/>
  <c r="I938" i="1"/>
  <c r="I937" i="1"/>
  <c r="I936" i="1"/>
  <c r="I935" i="1"/>
  <c r="I934" i="1"/>
  <c r="I933" i="1"/>
  <c r="I932" i="1"/>
  <c r="I931" i="1"/>
  <c r="I930" i="1"/>
  <c r="I929" i="1"/>
  <c r="I928" i="1"/>
  <c r="I927" i="1"/>
  <c r="I926" i="1"/>
  <c r="I925" i="1"/>
  <c r="I924" i="1"/>
  <c r="I923" i="1"/>
  <c r="I922" i="1"/>
  <c r="I921" i="1"/>
  <c r="I920" i="1"/>
  <c r="I919" i="1"/>
  <c r="I918" i="1"/>
  <c r="I917" i="1"/>
  <c r="I916" i="1"/>
  <c r="I915" i="1"/>
  <c r="I914" i="1"/>
  <c r="I913" i="1"/>
  <c r="I912" i="1"/>
  <c r="I911" i="1"/>
  <c r="I910" i="1"/>
  <c r="I909" i="1"/>
  <c r="I908" i="1"/>
  <c r="I907" i="1"/>
  <c r="I906" i="1"/>
  <c r="I905" i="1"/>
  <c r="I904" i="1"/>
  <c r="I903" i="1"/>
  <c r="I902" i="1"/>
  <c r="I901" i="1"/>
  <c r="I900" i="1"/>
  <c r="I899" i="1"/>
  <c r="I898" i="1"/>
  <c r="I897" i="1"/>
  <c r="I896" i="1"/>
  <c r="I895" i="1"/>
  <c r="I894" i="1"/>
  <c r="I893" i="1"/>
  <c r="I892" i="1"/>
  <c r="I891" i="1"/>
  <c r="I890" i="1"/>
  <c r="I889" i="1"/>
  <c r="I888" i="1"/>
  <c r="I887" i="1"/>
  <c r="I886" i="1"/>
  <c r="I885" i="1"/>
  <c r="I884" i="1"/>
  <c r="I883" i="1"/>
  <c r="I882" i="1"/>
  <c r="I881" i="1"/>
  <c r="I880" i="1"/>
  <c r="I879" i="1"/>
  <c r="I878" i="1"/>
  <c r="I877" i="1"/>
  <c r="I876" i="1"/>
  <c r="I875" i="1"/>
  <c r="I874" i="1"/>
  <c r="I873" i="1"/>
  <c r="I872" i="1"/>
  <c r="I871" i="1"/>
  <c r="I870" i="1"/>
  <c r="I869" i="1"/>
  <c r="I868" i="1"/>
  <c r="I867" i="1"/>
  <c r="I866" i="1"/>
  <c r="I865" i="1"/>
  <c r="I864" i="1"/>
  <c r="I863" i="1"/>
  <c r="I862" i="1"/>
  <c r="I861" i="1"/>
  <c r="I860" i="1"/>
  <c r="I859" i="1"/>
  <c r="I858" i="1"/>
  <c r="I857" i="1"/>
  <c r="I856" i="1"/>
  <c r="I855" i="1"/>
  <c r="I854" i="1"/>
  <c r="I853" i="1"/>
  <c r="I852" i="1"/>
  <c r="I851" i="1"/>
  <c r="I850" i="1"/>
  <c r="I849" i="1"/>
  <c r="I848" i="1"/>
  <c r="I847" i="1"/>
  <c r="I846" i="1"/>
  <c r="I845" i="1"/>
  <c r="I844" i="1"/>
  <c r="I843" i="1"/>
  <c r="I842" i="1"/>
  <c r="I841" i="1"/>
  <c r="I840" i="1"/>
  <c r="I839" i="1"/>
  <c r="I838" i="1"/>
  <c r="I837" i="1"/>
  <c r="I836" i="1"/>
  <c r="I835" i="1"/>
  <c r="I834" i="1"/>
  <c r="I833" i="1"/>
  <c r="I832" i="1"/>
  <c r="I831" i="1"/>
  <c r="I830" i="1"/>
  <c r="I829" i="1"/>
  <c r="I828" i="1"/>
  <c r="I827" i="1"/>
  <c r="I826" i="1"/>
  <c r="I825" i="1"/>
  <c r="I824" i="1"/>
  <c r="I823" i="1"/>
  <c r="I822" i="1"/>
  <c r="I821" i="1"/>
  <c r="I820" i="1"/>
  <c r="I819" i="1"/>
  <c r="I818" i="1"/>
  <c r="I817" i="1"/>
  <c r="I816" i="1"/>
  <c r="I815" i="1"/>
  <c r="I814" i="1"/>
  <c r="I813" i="1"/>
  <c r="I812" i="1"/>
  <c r="I811" i="1"/>
  <c r="I810" i="1"/>
  <c r="I809" i="1"/>
  <c r="I808" i="1"/>
  <c r="I807" i="1"/>
  <c r="I806" i="1"/>
  <c r="I805" i="1"/>
  <c r="I804" i="1"/>
  <c r="I803" i="1"/>
  <c r="I802" i="1"/>
  <c r="I801" i="1"/>
  <c r="I800" i="1"/>
  <c r="I799" i="1"/>
  <c r="I798" i="1"/>
  <c r="I797" i="1"/>
  <c r="I796" i="1"/>
  <c r="I795" i="1"/>
  <c r="I794" i="1"/>
  <c r="I793" i="1"/>
  <c r="I792" i="1"/>
  <c r="I791" i="1"/>
  <c r="I790" i="1"/>
  <c r="I789" i="1"/>
  <c r="I788" i="1"/>
  <c r="I787" i="1"/>
  <c r="I786" i="1"/>
  <c r="I785" i="1"/>
  <c r="I784" i="1"/>
  <c r="I783" i="1"/>
  <c r="I782" i="1"/>
  <c r="I781" i="1"/>
  <c r="I780" i="1"/>
  <c r="I779" i="1"/>
  <c r="I778" i="1"/>
  <c r="I777" i="1"/>
  <c r="I776" i="1"/>
  <c r="I775" i="1"/>
  <c r="I774" i="1"/>
  <c r="I773" i="1"/>
  <c r="I772" i="1"/>
  <c r="I771" i="1"/>
  <c r="I770" i="1"/>
  <c r="I769" i="1"/>
  <c r="I768" i="1"/>
  <c r="I767" i="1"/>
  <c r="I766" i="1"/>
  <c r="I765" i="1"/>
  <c r="I764" i="1"/>
  <c r="I763" i="1"/>
  <c r="I762" i="1"/>
  <c r="I761" i="1"/>
  <c r="I760" i="1"/>
  <c r="I759" i="1"/>
  <c r="I758" i="1"/>
  <c r="I757" i="1"/>
  <c r="I756" i="1"/>
  <c r="I755" i="1"/>
  <c r="I754" i="1"/>
  <c r="I753" i="1"/>
  <c r="I752" i="1"/>
  <c r="I751" i="1"/>
  <c r="I750" i="1"/>
  <c r="I749" i="1"/>
  <c r="I748" i="1"/>
  <c r="I747" i="1"/>
  <c r="I746" i="1"/>
  <c r="I745" i="1"/>
  <c r="I744" i="1"/>
  <c r="I743" i="1"/>
  <c r="I742" i="1"/>
  <c r="I741" i="1"/>
  <c r="I740" i="1"/>
  <c r="I739" i="1"/>
  <c r="I738" i="1"/>
  <c r="I737" i="1"/>
  <c r="I736" i="1"/>
  <c r="I735" i="1"/>
  <c r="I734" i="1"/>
  <c r="I733" i="1"/>
  <c r="I732" i="1"/>
  <c r="I731" i="1"/>
  <c r="I730" i="1"/>
  <c r="I729" i="1"/>
  <c r="I728" i="1"/>
  <c r="I727" i="1"/>
  <c r="I726" i="1"/>
  <c r="I725" i="1"/>
  <c r="I724" i="1"/>
  <c r="I723" i="1"/>
  <c r="I722" i="1"/>
  <c r="I721" i="1"/>
  <c r="I720" i="1"/>
  <c r="I719" i="1"/>
  <c r="I718" i="1"/>
  <c r="I717" i="1"/>
  <c r="I716" i="1"/>
  <c r="I715" i="1"/>
  <c r="I714" i="1"/>
  <c r="I713" i="1"/>
  <c r="I712" i="1"/>
  <c r="I711" i="1"/>
  <c r="I710" i="1"/>
  <c r="I709" i="1"/>
  <c r="I708" i="1"/>
  <c r="I707" i="1"/>
  <c r="I706" i="1"/>
  <c r="I705" i="1"/>
  <c r="I704" i="1"/>
  <c r="I703" i="1"/>
  <c r="I702" i="1"/>
  <c r="I701" i="1"/>
  <c r="I700" i="1"/>
  <c r="I699" i="1"/>
  <c r="I698" i="1"/>
  <c r="I697" i="1"/>
  <c r="I696" i="1"/>
  <c r="I695" i="1"/>
  <c r="I694" i="1"/>
  <c r="I693" i="1"/>
  <c r="I692" i="1"/>
  <c r="I691" i="1"/>
  <c r="I690" i="1"/>
  <c r="I689" i="1"/>
  <c r="I688" i="1"/>
  <c r="I687" i="1"/>
  <c r="I686" i="1"/>
  <c r="I685" i="1"/>
  <c r="I684" i="1"/>
  <c r="I683" i="1"/>
  <c r="I682" i="1"/>
  <c r="I681" i="1"/>
  <c r="I680" i="1"/>
  <c r="I679" i="1"/>
  <c r="I678" i="1"/>
  <c r="I677" i="1"/>
  <c r="I676" i="1"/>
  <c r="I675" i="1"/>
  <c r="I674" i="1"/>
  <c r="I673" i="1"/>
  <c r="I672" i="1"/>
  <c r="I671" i="1"/>
  <c r="I670" i="1"/>
  <c r="I669" i="1"/>
  <c r="I668" i="1"/>
  <c r="I667" i="1"/>
  <c r="I666" i="1"/>
  <c r="I665" i="1"/>
  <c r="I664" i="1"/>
  <c r="I663" i="1"/>
  <c r="I662" i="1"/>
  <c r="I661" i="1"/>
  <c r="I660" i="1"/>
  <c r="I659" i="1"/>
  <c r="I658" i="1"/>
  <c r="I657" i="1"/>
  <c r="I656" i="1"/>
  <c r="I655" i="1"/>
  <c r="I654" i="1"/>
  <c r="I653" i="1"/>
  <c r="I652" i="1"/>
  <c r="I651" i="1"/>
  <c r="I650" i="1"/>
  <c r="I649" i="1"/>
  <c r="I648" i="1"/>
  <c r="I647" i="1"/>
  <c r="I646" i="1"/>
  <c r="I645" i="1"/>
  <c r="I644" i="1"/>
  <c r="I643" i="1"/>
  <c r="I642" i="1"/>
  <c r="I641" i="1"/>
  <c r="I640" i="1"/>
  <c r="I639" i="1"/>
  <c r="I638" i="1"/>
  <c r="I637" i="1"/>
  <c r="I636" i="1"/>
  <c r="I635" i="1"/>
  <c r="I634" i="1"/>
  <c r="I633" i="1"/>
  <c r="I632" i="1"/>
  <c r="I631" i="1"/>
  <c r="I630" i="1"/>
  <c r="I629" i="1"/>
  <c r="I628" i="1"/>
  <c r="I627" i="1"/>
  <c r="I626" i="1"/>
  <c r="I625" i="1"/>
  <c r="I624" i="1"/>
  <c r="I623" i="1"/>
  <c r="I622" i="1"/>
  <c r="I621" i="1"/>
  <c r="I620" i="1"/>
  <c r="I619" i="1"/>
  <c r="I618" i="1"/>
  <c r="I617" i="1"/>
  <c r="I616" i="1"/>
  <c r="I615" i="1"/>
  <c r="I614" i="1"/>
  <c r="I613" i="1"/>
  <c r="I612" i="1"/>
  <c r="I611" i="1"/>
  <c r="I610" i="1"/>
  <c r="I609" i="1"/>
  <c r="I608" i="1"/>
  <c r="I607" i="1"/>
  <c r="I606" i="1"/>
  <c r="I605" i="1"/>
  <c r="I604" i="1"/>
  <c r="I603" i="1"/>
  <c r="I602" i="1"/>
  <c r="I601" i="1"/>
  <c r="I600" i="1"/>
  <c r="I599" i="1"/>
  <c r="I598" i="1"/>
  <c r="I597" i="1"/>
  <c r="I596" i="1"/>
  <c r="I595" i="1"/>
  <c r="I594" i="1"/>
  <c r="I593" i="1"/>
  <c r="I592" i="1"/>
  <c r="I591" i="1"/>
  <c r="I590" i="1"/>
  <c r="I589" i="1"/>
  <c r="I588" i="1"/>
  <c r="I587" i="1"/>
  <c r="I586" i="1"/>
  <c r="I585" i="1"/>
  <c r="I584" i="1"/>
  <c r="I583" i="1"/>
  <c r="I582" i="1"/>
  <c r="I581" i="1"/>
  <c r="I580" i="1"/>
  <c r="I579" i="1"/>
  <c r="I578" i="1"/>
  <c r="I577" i="1"/>
  <c r="I576" i="1"/>
  <c r="I575" i="1"/>
  <c r="I574" i="1"/>
  <c r="I573" i="1"/>
  <c r="I572" i="1"/>
  <c r="I571" i="1"/>
  <c r="I570" i="1"/>
  <c r="I569" i="1"/>
  <c r="I568" i="1"/>
  <c r="I567" i="1"/>
  <c r="I566" i="1"/>
  <c r="I565" i="1"/>
  <c r="I564" i="1"/>
  <c r="I563" i="1"/>
  <c r="I562" i="1"/>
  <c r="I561" i="1"/>
  <c r="I560" i="1"/>
  <c r="I559" i="1"/>
  <c r="I558" i="1"/>
  <c r="I557" i="1"/>
  <c r="I556" i="1"/>
  <c r="I555" i="1"/>
  <c r="I554" i="1"/>
  <c r="I553" i="1"/>
  <c r="I552" i="1"/>
  <c r="I551" i="1"/>
  <c r="I550" i="1"/>
  <c r="I549" i="1"/>
  <c r="I548" i="1"/>
  <c r="I547" i="1"/>
  <c r="I546" i="1"/>
  <c r="I545" i="1"/>
  <c r="I544" i="1"/>
  <c r="I543" i="1"/>
  <c r="I542" i="1"/>
  <c r="I541" i="1"/>
  <c r="I540" i="1"/>
  <c r="I539" i="1"/>
  <c r="I538" i="1"/>
  <c r="I537" i="1"/>
  <c r="I536" i="1"/>
  <c r="I535" i="1"/>
  <c r="I534" i="1"/>
  <c r="I533" i="1"/>
  <c r="I532" i="1"/>
  <c r="I531" i="1"/>
  <c r="I530" i="1"/>
  <c r="I529" i="1"/>
  <c r="I528" i="1"/>
  <c r="I527" i="1"/>
  <c r="I526" i="1"/>
  <c r="I525" i="1"/>
  <c r="I524" i="1"/>
  <c r="I523" i="1"/>
  <c r="I522" i="1"/>
  <c r="I521" i="1"/>
  <c r="I520" i="1"/>
  <c r="I519" i="1"/>
  <c r="I518" i="1"/>
  <c r="I517" i="1"/>
  <c r="I516" i="1"/>
  <c r="I515" i="1"/>
  <c r="I514" i="1"/>
  <c r="I513" i="1"/>
  <c r="I512" i="1"/>
  <c r="I511" i="1"/>
  <c r="I510" i="1"/>
  <c r="I509" i="1"/>
  <c r="I508" i="1"/>
  <c r="I507" i="1"/>
  <c r="I506" i="1"/>
  <c r="I505" i="1"/>
  <c r="I504" i="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I3"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<sst xmlns="http://schemas.openxmlformats.org/spreadsheetml/2006/main" count="4725" uniqueCount="2318">
  <si>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</si>
  <si>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</si>
  <si>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</si>
  <si>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</si>
  <si>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</si>
  <si>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</si>
  <si>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</si>
  <si>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</si>
  <si>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</si>
  <si>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</si>
  <si>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</si>
  <si>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</si>
  <si>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</si>
  <si>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</si>
  <si>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</si>
  <si>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</si>
  <si>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</si>
  <si>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</si>
  <si>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</si>
  <si>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</si>
  <si>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</si>
  <si>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</si>
  <si>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</si>
  <si>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</si>
  <si>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</si>
  <si>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</si>
  <si>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</si>
  <si>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</si>
  <si>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</si>
  <si>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</si>
  <si>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</si>
  <si>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</si>
  <si>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</si>
  <si>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</si>
  <si>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</si>
  <si>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</si>
  <si>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</si>
  <si>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</si>
  <si>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</si>
  <si>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</si>
  <si>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</si>
  <si>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</si>
  <si>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</si>
  <si>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</si>
  <si>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</si>
  <si>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</si>
  <si>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</si>
  <si>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</si>
  <si>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</si>
  <si>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</si>
  <si>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</si>
  <si>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</si>
  <si>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</si>
  <si>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</si>
  <si>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</si>
  <si>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</si>
  <si>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</si>
  <si>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</si>
  <si>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</si>
  <si>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</si>
  <si>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</si>
  <si>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</si>
  <si>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</si>
  <si>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</si>
  <si>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</si>
  <si>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</si>
  <si>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</si>
  <si>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</si>
  <si>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</si>
  <si>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</si>
  <si>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</si>
  <si>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</si>
  <si>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</si>
  <si>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</si>
  <si>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</si>
  <si>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</si>
  <si>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</si>
  <si>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</si>
  <si>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</si>
  <si>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</si>
  <si>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</si>
  <si>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</si>
  <si>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</si>
  <si>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</si>
  <si>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</si>
  <si>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</si>
  <si>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</si>
  <si>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</si>
  <si>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</si>
  <si>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</si>
  <si>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</si>
  <si>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</si>
  <si>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</si>
  <si>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</si>
  <si>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</si>
  <si>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</si>
  <si>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</si>
  <si>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</si>
  <si>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</si>
  <si>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</si>
  <si>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</si>
  <si>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</si>
  <si>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</si>
  <si>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</si>
  <si>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</si>
  <si>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</si>
  <si>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</si>
  <si>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</si>
  <si>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</si>
  <si>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</si>
  <si>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</si>
  <si>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</si>
  <si>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</si>
  <si>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</si>
  <si>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</si>
  <si>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</si>
  <si>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</si>
  <si>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</si>
  <si>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</si>
  <si>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</si>
  <si>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</si>
  <si>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</si>
  <si>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</si>
  <si>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</si>
  <si>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</si>
  <si>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</si>
  <si>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</si>
  <si>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</si>
  <si>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</si>
  <si>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</si>
  <si>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</si>
  <si>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</si>
  <si>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</si>
  <si>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</si>
  <si>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</si>
  <si>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</si>
  <si>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</si>
  <si>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</si>
  <si>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</si>
  <si>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</si>
  <si>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</si>
  <si>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</si>
  <si>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</si>
  <si>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</si>
  <si>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</si>
  <si>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</si>
  <si>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</si>
  <si>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</si>
  <si>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</si>
  <si>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</si>
  <si>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</si>
  <si>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</si>
  <si>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</si>
  <si>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</si>
  <si>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</si>
  <si>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</si>
  <si>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</si>
  <si>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</si>
  <si>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</si>
  <si>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</si>
  <si>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</si>
  <si>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</si>
  <si>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</si>
  <si>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</si>
  <si>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</si>
  <si>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</si>
  <si>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</si>
  <si>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</si>
  <si>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</si>
  <si>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</si>
  <si>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</si>
  <si>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</si>
  <si>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</si>
  <si>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</si>
  <si>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</si>
  <si>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</si>
  <si>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</si>
  <si>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</si>
  <si>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</si>
  <si>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</si>
  <si>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</si>
  <si>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</si>
  <si>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</si>
  <si>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</si>
  <si>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</si>
  <si>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</si>
  <si>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</si>
  <si>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</si>
  <si>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</si>
  <si>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</si>
  <si>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</si>
  <si>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</si>
  <si>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</si>
  <si>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</si>
  <si>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</si>
  <si>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</si>
  <si>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</si>
  <si>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</si>
  <si>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</si>
  <si>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</si>
  <si>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</si>
  <si>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</si>
  <si>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</si>
  <si>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</si>
  <si>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</si>
  <si>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</si>
  <si>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</si>
  <si>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</si>
  <si>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</si>
  <si>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</si>
  <si>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</si>
  <si>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</si>
  <si>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</si>
  <si>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</si>
  <si>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</si>
  <si>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</si>
  <si>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</si>
  <si>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</si>
  <si>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</si>
  <si>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</si>
  <si>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</si>
  <si>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</si>
  <si>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</si>
  <si>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</si>
  <si>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</si>
  <si>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</si>
  <si>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</si>
  <si>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</si>
  <si>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</si>
  <si>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</si>
  <si>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</si>
  <si>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</si>
  <si>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</si>
  <si>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</si>
  <si>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</si>
  <si>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</si>
  <si>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</si>
  <si>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</si>
  <si>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</si>
  <si>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</si>
  <si>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</si>
  <si>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</si>
  <si>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</si>
  <si>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</si>
  <si>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</si>
  <si>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</si>
  <si>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</si>
  <si>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</si>
  <si>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</si>
  <si>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</si>
  <si>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</si>
  <si>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</si>
  <si>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</si>
  <si>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</si>
  <si>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</si>
  <si>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</si>
  <si>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</si>
  <si>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</si>
  <si>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</si>
  <si>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</si>
  <si>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</si>
  <si>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</si>
  <si>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</si>
  <si>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</si>
  <si>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</si>
  <si>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</si>
  <si>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</si>
  <si>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</si>
  <si>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</si>
  <si>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</si>
  <si>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</si>
  <si>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</si>
  <si>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</si>
  <si>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</si>
  <si>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</si>
  <si>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</si>
  <si>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</si>
  <si>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</si>
  <si>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</si>
  <si>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</si>
  <si>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</si>
  <si>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</si>
  <si>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</si>
  <si>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</si>
  <si>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</si>
  <si>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</si>
  <si>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</si>
  <si>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</si>
  <si>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</si>
  <si>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</si>
  <si>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</si>
  <si>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</si>
  <si>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</si>
  <si>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</si>
  <si>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</si>
  <si>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</si>
  <si>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</si>
  <si>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</si>
  <si>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</si>
  <si>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</si>
  <si>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</si>
  <si>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</si>
  <si>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</si>
  <si>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</si>
  <si>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</si>
  <si>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</si>
  <si>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</si>
  <si>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</si>
  <si>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</si>
  <si>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</si>
  <si>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</si>
  <si>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</si>
  <si>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</si>
  <si>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</si>
  <si>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</si>
  <si>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</si>
  <si>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</si>
  <si>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</si>
  <si>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</si>
  <si>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</si>
  <si>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</si>
  <si>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</si>
  <si>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</si>
  <si>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</si>
  <si>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</si>
  <si>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</si>
  <si>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</si>
  <si>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</si>
  <si>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</si>
  <si>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</si>
  <si>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</si>
  <si>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</si>
  <si>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</si>
  <si>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</si>
  <si>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</si>
  <si>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</si>
  <si>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</si>
  <si>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</si>
  <si>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</si>
  <si>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</si>
  <si>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</si>
  <si>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</si>
  <si>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</si>
  <si>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</si>
  <si>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</si>
  <si>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</si>
  <si>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</si>
  <si>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</si>
  <si>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</si>
  <si>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</si>
  <si>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</si>
  <si>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</si>
  <si>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</si>
  <si>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</si>
  <si>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</si>
  <si>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</si>
  <si>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</si>
  <si>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</si>
  <si>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</si>
  <si>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</si>
  <si>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</si>
  <si>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</si>
  <si>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</si>
  <si>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</si>
  <si>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</si>
  <si>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</si>
  <si>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</si>
  <si>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</si>
  <si>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</si>
  <si>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</si>
  <si>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</si>
  <si>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</si>
  <si>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</si>
  <si>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</si>
  <si>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</si>
  <si>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</si>
  <si>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</si>
  <si>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</si>
  <si>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</si>
  <si>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</si>
  <si>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</si>
  <si>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</si>
  <si>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</si>
  <si>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</si>
  <si>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</si>
  <si>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</si>
  <si>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</si>
  <si>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</si>
  <si>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</si>
  <si>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</si>
  <si>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</si>
  <si>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</si>
  <si>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</si>
  <si>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</si>
  <si>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</si>
  <si>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</si>
  <si>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</si>
  <si>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</si>
  <si>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</si>
  <si>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</si>
  <si>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</si>
  <si>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</si>
  <si>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</si>
  <si>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</si>
  <si>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</si>
  <si>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</si>
  <si>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</si>
  <si>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</si>
  <si>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</si>
  <si>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</si>
  <si>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</si>
  <si>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</si>
  <si>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</si>
  <si>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</si>
  <si>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</si>
  <si>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</si>
  <si>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</si>
  <si>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</si>
  <si>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</si>
  <si>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</si>
  <si>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</si>
  <si>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</si>
  <si>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</si>
  <si>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</si>
  <si>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</si>
  <si>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</si>
  <si>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</si>
  <si>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</si>
  <si>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</si>
  <si>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</si>
  <si>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</si>
  <si>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</si>
  <si>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</si>
  <si>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</si>
  <si>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</si>
  <si>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</si>
  <si>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</si>
  <si>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</si>
  <si>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</si>
  <si>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</si>
  <si>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</si>
  <si>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</si>
  <si>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</si>
  <si>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</si>
  <si>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</si>
  <si>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</si>
  <si>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</si>
  <si>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</si>
  <si>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</si>
  <si>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</si>
  <si>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</si>
  <si>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</si>
  <si>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</si>
  <si>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</si>
  <si>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</si>
  <si>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</si>
  <si>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</si>
  <si>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</si>
  <si>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</si>
  <si>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</si>
  <si>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</si>
  <si>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</si>
  <si>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</si>
  <si>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</si>
  <si>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</si>
  <si>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</si>
  <si>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</si>
  <si>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</si>
  <si>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</si>
  <si>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</si>
  <si>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</si>
  <si>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</si>
  <si>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</si>
  <si>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</si>
  <si>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</si>
  <si>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</si>
  <si>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</si>
  <si>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</si>
  <si>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</si>
  <si>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</si>
  <si>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</si>
  <si>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</si>
  <si>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</si>
  <si>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</si>
  <si>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</si>
  <si>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</si>
  <si>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</si>
  <si>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</si>
  <si>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</si>
  <si>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</si>
  <si>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</si>
  <si>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</si>
  <si>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</si>
  <si>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</si>
  <si>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</si>
  <si>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</si>
  <si>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</si>
  <si>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</si>
  <si>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</si>
  <si>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</si>
  <si>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</si>
  <si>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</si>
  <si>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</si>
  <si>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</si>
  <si>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</si>
  <si>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</si>
  <si>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</si>
  <si>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</si>
  <si>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</si>
  <si>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</si>
  <si>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</si>
  <si>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</si>
  <si>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</si>
  <si>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</si>
  <si>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</si>
  <si>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</si>
  <si>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</si>
  <si>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</si>
  <si>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</si>
  <si>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</si>
  <si>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</si>
  <si>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</si>
  <si>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</si>
  <si>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</si>
  <si>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</si>
  <si>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</si>
  <si>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</si>
  <si>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</si>
  <si>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</si>
  <si>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</si>
  <si>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</si>
  <si>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</si>
  <si>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</si>
  <si>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</si>
  <si>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</si>
  <si>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</si>
  <si>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</si>
  <si>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</si>
  <si>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</si>
  <si>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</si>
  <si>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</si>
  <si>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</si>
  <si>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</si>
  <si>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</si>
  <si>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</si>
  <si>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</si>
  <si>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</si>
  <si>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</si>
  <si>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</si>
  <si>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</si>
  <si>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</si>
  <si>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</si>
  <si>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</si>
  <si>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</si>
  <si>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</si>
  <si>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</si>
  <si>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</si>
  <si>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</si>
  <si>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</si>
  <si>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</si>
  <si>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</si>
  <si>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</si>
  <si>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</si>
  <si>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</si>
  <si>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</si>
  <si>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</si>
  <si>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</si>
  <si>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</si>
  <si>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</si>
  <si>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</si>
  <si>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</si>
  <si>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</si>
  <si>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</si>
  <si>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</si>
  <si>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</si>
  <si>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</si>
  <si>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</si>
  <si>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</si>
  <si>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</si>
  <si>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</si>
  <si>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</si>
  <si>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</si>
  <si>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</si>
  <si>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</si>
  <si>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</si>
  <si>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</si>
  <si>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</si>
  <si>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</si>
  <si>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</si>
  <si>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</si>
  <si>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</si>
  <si>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</si>
  <si>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</si>
  <si>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</si>
  <si>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</si>
  <si>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</si>
  <si>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</si>
  <si>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</si>
  <si>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</si>
  <si>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</si>
  <si>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</si>
  <si>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</si>
  <si>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</si>
  <si>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</si>
  <si>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</si>
  <si>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</si>
  <si>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</si>
  <si>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</si>
  <si>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</si>
  <si>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</si>
  <si>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</si>
  <si>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</si>
  <si>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</si>
  <si>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</si>
  <si>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</si>
  <si>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</si>
  <si>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</si>
  <si>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</si>
  <si>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</si>
  <si>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</si>
  <si>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</si>
  <si>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</si>
  <si>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</si>
  <si>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</si>
  <si>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</si>
  <si>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</si>
  <si>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</si>
  <si>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</si>
  <si>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</si>
  <si>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</si>
  <si>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</si>
  <si>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</si>
  <si>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</si>
  <si>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</si>
  <si>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</si>
  <si>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</si>
  <si>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</si>
  <si>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</si>
  <si>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</si>
  <si>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</si>
  <si>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</si>
  <si>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</si>
  <si>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</si>
  <si>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</si>
  <si>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</si>
  <si>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</si>
  <si>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</si>
  <si>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</si>
  <si>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</si>
  <si>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</si>
  <si>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</si>
  <si>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</si>
  <si>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</si>
  <si>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</si>
  <si>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</si>
  <si>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</si>
  <si>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</si>
  <si>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</si>
  <si>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</si>
  <si>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</si>
  <si>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</si>
  <si>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</si>
  <si>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</si>
  <si>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</si>
  <si>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</si>
  <si>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</si>
  <si>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</si>
  <si>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</si>
  <si>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</si>
  <si>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</si>
  <si>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</si>
  <si>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</si>
  <si>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</si>
  <si>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</si>
  <si>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</si>
  <si>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</si>
  <si>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</si>
  <si>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</si>
  <si>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</si>
  <si>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</si>
  <si>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</si>
  <si>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</si>
  <si>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</si>
  <si>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</si>
  <si>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</si>
  <si>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</si>
  <si>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</si>
  <si>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</si>
  <si>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</si>
  <si>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</si>
  <si>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</si>
  <si>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</si>
  <si>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</si>
  <si>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</si>
  <si>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</si>
  <si>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</si>
  <si>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</si>
  <si>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</si>
  <si>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</si>
  <si>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</si>
  <si>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</si>
  <si>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</si>
  <si>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</si>
  <si>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</si>
  <si>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</si>
  <si>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</si>
  <si>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</si>
  <si>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</si>
  <si>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</si>
  <si>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</si>
  <si>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</si>
  <si>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</si>
  <si>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</si>
  <si>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</si>
  <si>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</si>
  <si>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</si>
  <si>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</si>
  <si>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</si>
  <si>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</si>
  <si>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</si>
  <si>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</si>
  <si>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</si>
  <si>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</si>
  <si>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</si>
  <si>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</si>
  <si>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</si>
  <si>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</si>
  <si>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</si>
  <si>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</si>
  <si>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</si>
  <si>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</si>
  <si>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</si>
  <si>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</si>
  <si>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</si>
  <si>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</si>
  <si>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</si>
  <si>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</si>
  <si>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</si>
  <si>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</si>
  <si>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</si>
  <si>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</si>
  <si>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</si>
  <si>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</si>
  <si>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</si>
  <si>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</si>
  <si>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</si>
  <si>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</si>
  <si>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</si>
  <si>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</si>
  <si>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</si>
  <si>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</si>
  <si>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</si>
  <si>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</si>
  <si>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</si>
  <si>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</si>
  <si>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</si>
  <si>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</si>
  <si>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</si>
  <si>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</si>
  <si>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</si>
  <si>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</si>
  <si>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</si>
  <si>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</si>
  <si>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</si>
  <si>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</si>
  <si>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</si>
  <si>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</si>
  <si>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</si>
  <si>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</si>
  <si>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</si>
  <si>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</si>
  <si>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</si>
  <si>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</si>
  <si>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</si>
  <si>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</si>
  <si>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</si>
  <si>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</si>
  <si>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</si>
  <si>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</si>
  <si>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</si>
  <si>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</si>
  <si>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</si>
  <si>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</si>
  <si>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</si>
  <si>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</si>
  <si>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</si>
  <si>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</si>
  <si>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</si>
  <si>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</si>
  <si>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</si>
  <si>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</si>
  <si>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</si>
  <si>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</si>
  <si>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</si>
  <si>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</si>
  <si>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</si>
  <si>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</si>
  <si>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</si>
  <si>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</si>
  <si>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</si>
  <si>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</si>
  <si>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</si>
  <si>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</si>
  <si>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</si>
  <si>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</si>
  <si>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</si>
  <si>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</si>
  <si>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</si>
  <si>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</si>
  <si>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</si>
  <si>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</si>
  <si>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</si>
  <si>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</si>
  <si>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</si>
  <si>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</si>
  <si>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</si>
  <si>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</si>
  <si>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</si>
  <si>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</si>
  <si>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</si>
  <si>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</si>
  <si>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</si>
  <si>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</si>
  <si>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</si>
  <si>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</si>
  <si>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</si>
  <si>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</si>
  <si>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</si>
  <si>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</si>
  <si>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</si>
  <si>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</si>
  <si>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</si>
  <si>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</si>
  <si>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</si>
  <si>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</si>
  <si>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</si>
  <si>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</si>
  <si>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</si>
  <si>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</si>
  <si>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</si>
  <si>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</si>
  <si>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</si>
  <si>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</si>
  <si>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</si>
  <si>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</si>
  <si>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</si>
  <si>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</si>
  <si>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</si>
  <si>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</si>
  <si>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</si>
  <si>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</si>
  <si>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</si>
  <si>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</si>
  <si>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</si>
  <si>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</si>
  <si>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</si>
  <si>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</si>
  <si>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</si>
  <si>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</si>
  <si>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</si>
  <si>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</si>
  <si>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</si>
  <si>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</si>
  <si>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</si>
  <si>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</si>
  <si>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</si>
  <si>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</si>
  <si>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</si>
  <si>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</si>
  <si>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</si>
  <si>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</si>
  <si>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</si>
  <si>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</si>
  <si>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</si>
  <si>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</si>
  <si>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</si>
  <si>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</si>
  <si>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</si>
  <si>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</si>
  <si>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</si>
  <si>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</si>
  <si>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</si>
  <si>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</si>
  <si>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</si>
  <si>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</si>
  <si>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</si>
  <si>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</si>
  <si>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</si>
  <si>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</si>
  <si>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</si>
  <si>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</si>
  <si>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</si>
  <si>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</si>
  <si>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</si>
  <si>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</si>
  <si>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</si>
  <si>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</si>
  <si>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</si>
  <si>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</si>
  <si>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</si>
  <si>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</si>
  <si>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</si>
  <si>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</si>
  <si>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</si>
  <si>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</si>
  <si>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</si>
  <si>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</si>
  <si>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</si>
  <si>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</si>
  <si>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</si>
  <si>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</si>
  <si>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</si>
  <si>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</si>
  <si>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</si>
  <si>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</si>
  <si>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</si>
  <si>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</si>
  <si>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</si>
  <si>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</si>
  <si>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</si>
  <si>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</si>
  <si>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</si>
  <si>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</si>
  <si>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</si>
  <si>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</si>
  <si>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</si>
  <si>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</si>
  <si>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</si>
  <si>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</si>
  <si>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</si>
  <si>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</si>
  <si>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</si>
  <si>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</si>
  <si>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</si>
  <si>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</si>
  <si>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</si>
  <si>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</si>
  <si>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</si>
  <si>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</si>
  <si>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</si>
  <si>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</si>
  <si>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</si>
  <si>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</si>
  <si>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</si>
  <si>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</si>
  <si>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</si>
  <si>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</si>
  <si>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</si>
  <si>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</si>
  <si>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</si>
  <si>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</si>
  <si>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</si>
  <si>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</si>
  <si>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</si>
  <si>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</si>
  <si>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</si>
  <si>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</si>
  <si>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</si>
  <si>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</si>
  <si>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</si>
  <si>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</si>
  <si>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</si>
  <si>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</si>
  <si>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</si>
  <si>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</si>
  <si>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</si>
  <si>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</si>
  <si>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</si>
  <si>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</si>
  <si>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</si>
  <si>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</si>
  <si>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</si>
  <si>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Bengaluru</t>
  </si>
  <si>
    <t>Bengaluru,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</si>
  <si>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</si>
  <si>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</si>
  <si>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</si>
  <si>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</si>
  <si>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</si>
  <si>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</si>
  <si>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</si>
  <si>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</si>
  <si>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</si>
  <si>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</si>
  <si>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</si>
  <si>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</si>
  <si>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</si>
  <si>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</si>
  <si>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</si>
  <si>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</si>
  <si>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</si>
  <si>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</si>
  <si>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</si>
  <si>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</si>
  <si>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</si>
  <si>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</si>
  <si>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</si>
  <si>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</si>
  <si>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</si>
  <si>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</si>
  <si>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</si>
  <si>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</si>
  <si>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</si>
  <si>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</si>
  <si>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</si>
  <si>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</si>
  <si>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</si>
  <si>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</si>
  <si>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</si>
  <si>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</si>
  <si>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</si>
  <si>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</si>
  <si>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</si>
  <si>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</si>
  <si>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</si>
  <si>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</si>
  <si>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</si>
  <si>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</si>
  <si>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</si>
  <si>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</si>
  <si>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</si>
  <si>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</si>
  <si>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</si>
  <si>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</si>
  <si>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</si>
  <si>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</si>
  <si>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</si>
  <si>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</si>
  <si>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</si>
  <si>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</si>
  <si>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</si>
  <si>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</si>
  <si>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</si>
  <si>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</si>
  <si>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</si>
  <si>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</si>
  <si>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</si>
  <si>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</si>
  <si>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</si>
  <si>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</si>
  <si>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</si>
  <si>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</si>
  <si>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</si>
  <si>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</si>
  <si>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</si>
  <si>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</si>
  <si>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</si>
  <si>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</si>
  <si>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</si>
  <si>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</si>
  <si>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</si>
  <si>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</si>
  <si>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</si>
  <si>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</si>
  <si>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</si>
  <si>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</si>
  <si>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</si>
  <si>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</si>
  <si>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</si>
  <si>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</si>
  <si>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</si>
  <si>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</si>
  <si>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</si>
  <si>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</si>
  <si>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</si>
  <si>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</si>
  <si>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</si>
  <si>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</si>
  <si>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</si>
  <si>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</si>
  <si>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</si>
  <si>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</si>
  <si>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</si>
  <si>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</si>
  <si>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</si>
  <si>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</si>
  <si>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</si>
  <si>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</si>
  <si>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</si>
  <si>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</si>
  <si>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</si>
  <si>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</si>
  <si>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</si>
  <si>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</si>
  <si>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</si>
  <si>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</si>
  <si>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</si>
  <si>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</si>
  <si>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</si>
  <si>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</si>
  <si>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</si>
  <si>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</si>
  <si>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</si>
  <si>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</si>
  <si>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</si>
  <si>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</si>
  <si>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</si>
  <si>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</si>
  <si>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</si>
  <si>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</si>
  <si>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</si>
  <si>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</si>
  <si>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</si>
  <si>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</si>
  <si>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</si>
  <si>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</si>
  <si>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</si>
  <si>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</si>
  <si>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</si>
  <si>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</si>
  <si>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</si>
  <si>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</si>
  <si>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</si>
  <si>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</si>
  <si>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</si>
  <si>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</si>
  <si>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</si>
  <si>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</si>
  <si>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</si>
  <si>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</si>
  <si>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</si>
  <si>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</si>
  <si>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</si>
  <si>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</si>
  <si>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</si>
  <si>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</si>
  <si>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</si>
  <si>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</si>
  <si>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</si>
  <si>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</si>
  <si>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</si>
  <si>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</si>
  <si>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</si>
  <si>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</si>
  <si>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</si>
  <si>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</si>
  <si>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</si>
  <si>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</si>
  <si>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</si>
  <si>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</si>
  <si>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</si>
  <si>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</si>
  <si>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</si>
  <si>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</si>
  <si>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</si>
  <si>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</si>
  <si>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</si>
  <si>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</si>
  <si>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</si>
  <si>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</si>
  <si>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</si>
  <si>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</si>
  <si>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</si>
  <si>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</si>
  <si>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</si>
  <si>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</si>
  <si>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</si>
  <si>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</si>
  <si>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</si>
  <si>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</si>
  <si>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</si>
  <si>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</si>
  <si>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</si>
  <si>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</si>
  <si>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</si>
  <si>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</si>
  <si>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</si>
  <si>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</si>
  <si>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</si>
  <si>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</si>
  <si>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</si>
  <si>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</si>
  <si>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</si>
  <si>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</si>
  <si>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</si>
  <si>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</si>
  <si>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</si>
  <si>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</si>
  <si>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</si>
  <si>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</si>
  <si>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</si>
  <si>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</si>
  <si>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</si>
  <si>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</si>
  <si>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</si>
  <si>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</si>
  <si>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</si>
  <si>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</si>
  <si>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</si>
  <si>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</si>
  <si>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</si>
  <si>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</si>
  <si>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</si>
  <si>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</si>
  <si>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</si>
  <si>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</si>
  <si>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</si>
  <si>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</si>
  <si>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</si>
  <si>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</si>
  <si>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</si>
  <si>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</si>
  <si>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</si>
  <si>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</si>
  <si>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</si>
  <si>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</si>
  <si>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</si>
  <si>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</si>
  <si>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</si>
  <si>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</si>
  <si>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</si>
  <si>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</si>
  <si>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</si>
  <si>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</si>
  <si>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</si>
  <si>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</si>
  <si>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</si>
  <si>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</si>
  <si>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</si>
  <si>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</si>
  <si>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</si>
  <si>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</si>
  <si>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Gyeongju</t>
  </si>
  <si>
    <t>Gyeongju,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</si>
  <si>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</si>
  <si>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</si>
  <si>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</si>
  <si>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</si>
  <si>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</si>
  <si>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</si>
  <si>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</si>
  <si>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</si>
  <si>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</si>
  <si>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</si>
  <si>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</si>
  <si>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</si>
  <si>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</si>
  <si>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</si>
  <si>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</si>
  <si>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</si>
  <si>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</si>
  <si>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</si>
  <si>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</si>
  <si>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</si>
  <si>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</si>
  <si>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</si>
  <si>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</si>
  <si>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</si>
  <si>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</si>
  <si>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</si>
  <si>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</si>
  <si>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</si>
  <si>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</si>
  <si>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</si>
  <si>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</si>
  <si>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</si>
  <si>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</si>
  <si>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</si>
  <si>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</si>
  <si>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</si>
  <si>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</si>
  <si>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</si>
  <si>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</si>
  <si>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</si>
  <si>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</si>
  <si>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</si>
  <si>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</si>
  <si>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</si>
  <si>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</si>
  <si>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</si>
  <si>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</si>
  <si>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</si>
  <si>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</si>
  <si>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</si>
  <si>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</si>
  <si>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</si>
  <si>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</si>
  <si>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</si>
  <si>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</si>
  <si>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</si>
  <si>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</si>
  <si>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</si>
  <si>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</si>
  <si>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</si>
  <si>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</si>
  <si>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</si>
  <si>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</si>
  <si>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</si>
  <si>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</si>
  <si>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</si>
  <si>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</si>
  <si>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</si>
  <si>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</si>
  <si>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</si>
  <si>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</si>
  <si>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</si>
  <si>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</si>
  <si>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</si>
  <si>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</si>
  <si>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</si>
  <si>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</si>
  <si>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</si>
  <si>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</si>
  <si>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</si>
  <si>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</si>
  <si>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</si>
  <si>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</si>
  <si>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</si>
  <si>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</si>
  <si>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</si>
  <si>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</si>
  <si>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</si>
  <si>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</si>
  <si>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</si>
  <si>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</si>
  <si>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</si>
  <si>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</si>
  <si>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</si>
  <si>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</si>
  <si>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</si>
  <si>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</si>
  <si>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</si>
  <si>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</si>
  <si>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</si>
  <si>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</si>
  <si>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</si>
  <si>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</si>
  <si>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</si>
  <si>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</si>
  <si>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</si>
  <si>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</si>
  <si>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</si>
  <si>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</si>
  <si>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</si>
  <si>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</si>
  <si>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</si>
  <si>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</si>
  <si>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</si>
  <si>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</si>
  <si>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</si>
  <si>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</si>
  <si>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</si>
  <si>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</si>
  <si>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</si>
  <si>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</si>
  <si>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</si>
  <si>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</si>
  <si>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</si>
  <si>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</si>
  <si>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</si>
  <si>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</si>
  <si>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</si>
  <si>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</si>
  <si>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</si>
  <si>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</si>
  <si>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</si>
  <si>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</si>
  <si>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</si>
  <si>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</si>
  <si>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</si>
  <si>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</si>
  <si>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</si>
  <si>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</si>
  <si>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</si>
  <si>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</si>
  <si>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</si>
  <si>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</si>
  <si>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</si>
  <si>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</si>
  <si>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</si>
  <si>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</si>
  <si>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</si>
  <si>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</si>
  <si>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</si>
  <si>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</si>
  <si>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</si>
  <si>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</si>
  <si>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</si>
  <si>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</si>
  <si>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</si>
  <si>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</si>
  <si>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</si>
  <si>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</si>
  <si>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</si>
  <si>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</si>
  <si>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</si>
  <si>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</si>
  <si>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</si>
  <si>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</si>
  <si>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</si>
  <si>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</si>
  <si>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</si>
  <si>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</si>
  <si>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</si>
  <si>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</si>
  <si>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</si>
  <si>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</si>
  <si>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</si>
  <si>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</si>
  <si>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</si>
  <si>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</si>
  <si>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</si>
  <si>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</si>
  <si>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</si>
  <si>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</si>
  <si>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</si>
  <si>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</si>
  <si>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</si>
  <si>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</si>
  <si>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</si>
  <si>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</si>
  <si>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</si>
  <si>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</si>
  <si>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</si>
  <si>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</si>
  <si>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</si>
  <si>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</si>
  <si>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</si>
  <si>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</si>
  <si>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</si>
  <si>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</si>
  <si>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</si>
  <si>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</si>
  <si>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</si>
  <si>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</si>
  <si>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</si>
  <si>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</si>
  <si>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</si>
  <si>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</si>
  <si>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</si>
  <si>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</si>
  <si>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</si>
  <si>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</si>
  <si>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</si>
  <si>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</si>
  <si>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</si>
  <si>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</si>
  <si>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</si>
  <si>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</si>
  <si>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</si>
  <si>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</si>
  <si>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</si>
  <si>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</si>
  <si>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</si>
  <si>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</si>
  <si>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</si>
  <si>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</si>
  <si>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</si>
  <si>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</si>
  <si>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</si>
  <si>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</si>
  <si>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</si>
  <si>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</si>
  <si>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</si>
  <si>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</si>
  <si>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</si>
  <si>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</si>
  <si>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</si>
  <si>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</si>
  <si>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</si>
  <si>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</si>
  <si>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</si>
  <si>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</si>
  <si>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</si>
  <si>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</si>
  <si>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</si>
  <si>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</si>
  <si>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</si>
  <si>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</si>
  <si>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</si>
  <si>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</si>
  <si>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</si>
  <si>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</si>
  <si>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</si>
  <si>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</si>
  <si>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</si>
  <si>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</si>
  <si>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</si>
  <si>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</si>
  <si>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</si>
  <si>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</si>
  <si>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</si>
  <si>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</si>
  <si>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</si>
  <si>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</si>
  <si>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</si>
  <si>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</si>
  <si>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</si>
  <si>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</si>
  <si>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</si>
  <si>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</si>
  <si>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</si>
  <si>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</si>
  <si>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</si>
  <si>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</si>
  <si>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</si>
  <si>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</si>
  <si>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</si>
  <si>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</si>
  <si>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</si>
  <si>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</si>
  <si>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</si>
  <si>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</si>
  <si>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</si>
  <si>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</si>
  <si>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</si>
  <si>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</si>
  <si>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</si>
  <si>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</si>
  <si>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</si>
  <si>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</si>
  <si>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</si>
  <si>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</si>
  <si>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</si>
  <si>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</si>
  <si>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</si>
  <si>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</si>
  <si>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</si>
  <si>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</si>
  <si>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</si>
  <si>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</si>
  <si>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</si>
  <si>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</si>
  <si>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</si>
  <si>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</si>
  <si>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</si>
  <si>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</si>
  <si>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</si>
  <si>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</si>
  <si>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</si>
  <si>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</si>
  <si>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</si>
  <si>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</si>
  <si>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</si>
  <si>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</si>
  <si>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</si>
  <si>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</si>
  <si>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</si>
  <si>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</si>
  <si>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</si>
  <si>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</si>
  <si>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</si>
  <si>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</si>
  <si>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</si>
  <si>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</si>
  <si>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</si>
  <si>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</si>
  <si>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</si>
  <si>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</si>
  <si>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</si>
  <si>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</si>
  <si>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</si>
  <si>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</si>
  <si>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</si>
  <si>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</si>
  <si>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</si>
  <si>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</si>
  <si>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</si>
  <si>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</si>
  <si>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</si>
  <si>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</si>
  <si>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</si>
  <si>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</si>
  <si>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</si>
  <si>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</si>
  <si>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</si>
  <si>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</si>
  <si>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</si>
  <si>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</si>
  <si>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</si>
  <si>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</si>
  <si>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</si>
  <si>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</si>
  <si>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</si>
  <si>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</si>
  <si>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</si>
  <si>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</si>
  <si>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</si>
  <si>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</si>
  <si>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</si>
  <si>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</si>
  <si>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</si>
  <si>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</si>
  <si>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</si>
  <si>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</si>
  <si>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</si>
  <si>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</si>
  <si>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</si>
  <si>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</si>
  <si>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</si>
  <si>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</si>
  <si>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</si>
  <si>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</si>
  <si>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</si>
  <si>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</si>
  <si>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</si>
  <si>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</si>
  <si>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</si>
  <si>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</si>
  <si>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</si>
  <si>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</si>
  <si>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</si>
  <si>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</si>
  <si>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</si>
  <si>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</si>
  <si>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</si>
  <si>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</si>
  <si>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</si>
  <si>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</si>
  <si>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</si>
  <si>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</si>
  <si>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</si>
  <si>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</si>
  <si>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</si>
  <si>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</si>
  <si>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</si>
  <si>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</si>
  <si>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</si>
  <si>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</si>
  <si>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</si>
  <si>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</si>
  <si>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</si>
  <si>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</si>
  <si>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</si>
  <si>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</si>
  <si>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</si>
  <si>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</si>
  <si>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</si>
  <si>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</si>
  <si>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</si>
  <si>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</si>
  <si>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</si>
  <si>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</si>
  <si>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</si>
  <si>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</si>
  <si>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</si>
  <si>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</si>
  <si>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</si>
  <si>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</si>
  <si>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</si>
  <si>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</si>
  <si>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</si>
  <si>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</si>
  <si>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</si>
  <si>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</si>
  <si>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</si>
  <si>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</si>
  <si>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</si>
  <si>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</si>
  <si>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</si>
  <si>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</si>
  <si>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</si>
  <si>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</si>
  <si>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</si>
  <si>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</si>
  <si>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</si>
  <si>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</si>
  <si>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</si>
  <si>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</si>
  <si>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</si>
  <si>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</si>
  <si>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</si>
  <si>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</si>
  <si>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</si>
  <si>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</si>
  <si>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</si>
  <si>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</si>
  <si>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</si>
  <si>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</si>
  <si>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</si>
  <si>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</si>
  <si>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</si>
  <si>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</si>
  <si>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</si>
  <si>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</si>
  <si>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Bohol</t>
  </si>
  <si>
    <t>Bohol, PHILIPPINES</t>
  </si>
  <si>
    <t>Boracay</t>
  </si>
  <si>
    <t>Boracay, PHILIPPINES</t>
  </si>
  <si>
    <t>Cebu</t>
  </si>
  <si>
    <t>Cebu, PHILIPPINES</t>
  </si>
  <si>
    <t>Clark AFB</t>
  </si>
  <si>
    <t>Clark AFB, PHILIPPINES</t>
  </si>
  <si>
    <t>Coron</t>
  </si>
  <si>
    <t>Coron, PHILIPPINES</t>
  </si>
  <si>
    <t>Davao City</t>
  </si>
  <si>
    <t>Davao City, PHILIPPINES</t>
  </si>
  <si>
    <t>El Nido</t>
  </si>
  <si>
    <t>El Nido,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</si>
  <si>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</si>
  <si>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</si>
  <si>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</si>
  <si>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</si>
  <si>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</si>
  <si>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</si>
  <si>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</si>
  <si>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</si>
  <si>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</si>
  <si>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</si>
  <si>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</si>
  <si>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</si>
  <si>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</si>
  <si>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</si>
  <si>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</si>
  <si>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</si>
  <si>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</si>
  <si>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</si>
  <si>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</si>
  <si>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</si>
  <si>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</si>
  <si>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</si>
  <si>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</si>
  <si>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</si>
  <si>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</si>
  <si>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</si>
  <si>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</si>
  <si>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</si>
  <si>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</si>
  <si>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</si>
  <si>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</si>
  <si>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</si>
  <si>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</si>
  <si>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</si>
  <si>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</si>
  <si>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</si>
  <si>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</si>
  <si>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</si>
  <si>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</si>
  <si>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</si>
  <si>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</si>
  <si>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</si>
  <si>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</si>
  <si>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</si>
  <si>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</si>
  <si>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</si>
  <si>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</si>
  <si>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</si>
  <si>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</si>
  <si>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</si>
  <si>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</si>
  <si>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</si>
  <si>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</si>
  <si>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</si>
  <si>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</si>
  <si>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</si>
  <si>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</si>
  <si>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</si>
  <si>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</si>
  <si>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</si>
  <si>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</si>
  <si>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</si>
  <si>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</si>
  <si>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</si>
  <si>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</si>
  <si>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</si>
  <si>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</si>
  <si>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</si>
  <si>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</si>
  <si>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</si>
  <si>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</si>
  <si>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</si>
  <si>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</si>
  <si>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</si>
  <si>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</si>
  <si>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</si>
  <si>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</si>
  <si>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</si>
  <si>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</si>
  <si>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</si>
  <si>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</si>
  <si>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</si>
  <si>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</si>
  <si>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</si>
  <si>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</si>
  <si>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</si>
  <si>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</si>
  <si>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</si>
  <si>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</si>
  <si>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</si>
  <si>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</si>
  <si>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</si>
  <si>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</si>
  <si>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</si>
  <si>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</si>
  <si>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</si>
  <si>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</si>
  <si>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</si>
  <si>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</si>
  <si>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</si>
  <si>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</si>
  <si>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</si>
  <si>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</si>
  <si>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</si>
  <si>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</si>
  <si>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</si>
  <si>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</si>
  <si>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</si>
  <si>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</si>
  <si>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</si>
  <si>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</si>
  <si>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</si>
  <si>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</si>
  <si>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</si>
  <si>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</si>
  <si>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</si>
  <si>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</si>
  <si>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</si>
  <si>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</si>
  <si>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</si>
  <si>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</si>
  <si>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</si>
  <si>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</si>
  <si>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</si>
  <si>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</si>
  <si>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</si>
  <si>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</si>
  <si>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</si>
  <si>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</si>
  <si>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</si>
  <si>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</si>
  <si>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</si>
  <si>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</si>
  <si>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</si>
  <si>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</si>
  <si>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</si>
  <si>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</si>
  <si>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</si>
  <si>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</si>
  <si>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</si>
  <si>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</si>
  <si>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</si>
  <si>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</si>
  <si>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</si>
  <si>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</si>
  <si>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</si>
  <si>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</si>
  <si>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</si>
  <si>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</si>
  <si>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</si>
  <si>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</si>
  <si>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</si>
  <si>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</si>
  <si>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</si>
  <si>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</si>
  <si>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</si>
  <si>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</si>
  <si>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</si>
  <si>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</si>
  <si>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</si>
  <si>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</si>
  <si>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</si>
  <si>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</si>
  <si>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</si>
  <si>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</si>
  <si>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</si>
  <si>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</si>
  <si>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</si>
  <si>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</si>
  <si>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</si>
  <si>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</si>
  <si>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</si>
  <si>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</si>
  <si>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</si>
  <si>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</si>
  <si>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</si>
  <si>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</si>
  <si>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</si>
  <si>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</si>
  <si>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</si>
  <si>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</si>
  <si>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</si>
  <si>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</si>
  <si>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</si>
  <si>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</si>
  <si>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</si>
  <si>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</si>
  <si>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</si>
  <si>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</si>
  <si>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</si>
  <si>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</si>
  <si>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</si>
  <si>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</si>
  <si>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</si>
  <si>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</si>
  <si>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</si>
  <si>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</si>
  <si>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</si>
  <si>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</si>
  <si>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</si>
  <si>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</si>
  <si>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</si>
  <si>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</si>
  <si>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</si>
  <si>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</si>
  <si>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</si>
  <si>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</si>
  <si>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</si>
  <si>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</si>
  <si>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</si>
  <si>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</si>
  <si>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</si>
  <si>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</si>
  <si>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</si>
  <si>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</si>
  <si>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</si>
  <si>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</si>
  <si>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</si>
  <si>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</si>
  <si>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</si>
  <si>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</si>
  <si>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</si>
  <si>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</si>
  <si>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</si>
  <si>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</si>
  <si>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</si>
  <si>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</si>
  <si>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</si>
  <si>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</si>
  <si>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</si>
  <si>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</si>
  <si>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</si>
  <si>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</si>
  <si>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</si>
  <si>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</si>
  <si>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</si>
  <si>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</si>
  <si>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</si>
  <si>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</si>
  <si>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</si>
  <si>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</si>
  <si>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</si>
  <si>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</si>
  <si>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</si>
  <si>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</si>
  <si>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</si>
  <si>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</si>
  <si>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</si>
  <si>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</si>
  <si>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</si>
  <si>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</si>
  <si>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</si>
  <si>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</si>
  <si>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</si>
  <si>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</si>
  <si>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</si>
  <si>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</si>
  <si>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</si>
  <si>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</si>
  <si>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</si>
  <si>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</si>
  <si>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</si>
  <si>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</si>
  <si>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</si>
  <si>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</si>
  <si>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</si>
  <si>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</si>
  <si>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</si>
  <si>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</si>
  <si>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</si>
  <si>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</si>
  <si>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</si>
  <si>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</si>
  <si>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</si>
  <si>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</si>
  <si>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</si>
  <si>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</si>
  <si>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</si>
  <si>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</si>
  <si>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</si>
  <si>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</si>
  <si>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</si>
  <si>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</si>
  <si>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</si>
  <si>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</si>
  <si>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</si>
  <si>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</si>
  <si>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</si>
  <si>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</si>
  <si>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</si>
  <si>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</si>
  <si>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</si>
  <si>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</si>
  <si>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</si>
  <si>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</si>
  <si>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</si>
  <si>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</si>
  <si>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</si>
  <si>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</si>
  <si>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</si>
  <si>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</si>
  <si>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</si>
  <si>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</si>
  <si>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</si>
  <si>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</si>
  <si>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</si>
  <si>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</si>
  <si>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</si>
  <si>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</si>
  <si>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</si>
  <si>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</si>
  <si>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</si>
  <si>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</si>
  <si>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</si>
  <si>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</si>
  <si>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</si>
  <si>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</si>
  <si>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</si>
  <si>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</si>
  <si>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</si>
  <si>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</si>
  <si>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</si>
  <si>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</si>
  <si>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</si>
  <si>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</si>
  <si>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</si>
  <si>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</si>
  <si>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</si>
  <si>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</si>
  <si>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</si>
  <si>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</si>
  <si>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</si>
  <si>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</si>
  <si>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</si>
  <si>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</si>
  <si>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</si>
  <si>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</si>
  <si>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</si>
  <si>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</si>
  <si>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</si>
  <si>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</si>
  <si>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</si>
  <si>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</si>
  <si>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</si>
  <si>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</si>
  <si>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</si>
  <si>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</si>
  <si>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</si>
  <si>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</si>
  <si>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</si>
  <si>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</si>
  <si>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</si>
  <si>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</si>
  <si>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</si>
  <si>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</si>
  <si>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</si>
  <si>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</si>
  <si>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</si>
  <si>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</si>
  <si>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</si>
  <si>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</si>
  <si>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</si>
  <si>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</si>
  <si>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</si>
  <si>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</si>
  <si>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</si>
  <si>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</si>
  <si>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</si>
  <si>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</si>
  <si>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</si>
  <si>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</si>
  <si>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</si>
  <si>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</si>
  <si>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</si>
  <si>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</si>
  <si>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</si>
  <si>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</si>
  <si>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</si>
  <si>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</si>
  <si>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</si>
  <si>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</si>
  <si>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</si>
  <si>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</si>
  <si>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</si>
  <si>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</si>
  <si>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</si>
  <si>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</si>
  <si>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</si>
  <si>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</si>
  <si>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</si>
  <si>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</si>
  <si>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</si>
  <si>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</si>
  <si>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</si>
  <si>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</si>
  <si>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</si>
  <si>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</si>
  <si>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</si>
  <si>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</si>
  <si>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</si>
  <si>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</si>
  <si>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</si>
  <si>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</si>
  <si>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</si>
  <si>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</si>
  <si>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</si>
  <si>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</si>
  <si>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</si>
  <si>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</si>
  <si>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</si>
  <si>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</si>
  <si>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</si>
  <si>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</si>
  <si>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</si>
  <si>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</si>
  <si>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</si>
  <si>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</si>
  <si>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</si>
  <si>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</si>
  <si>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</si>
  <si>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</si>
  <si>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</si>
  <si>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</si>
  <si>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</si>
  <si>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</si>
  <si>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</si>
  <si>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</si>
  <si>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</si>
  <si>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</si>
  <si>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</si>
  <si>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</si>
  <si>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</si>
  <si>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</si>
  <si>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</si>
  <si>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</si>
  <si>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</si>
  <si>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</si>
  <si>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</si>
  <si>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</si>
  <si>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</si>
  <si>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</si>
  <si>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</si>
  <si>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</si>
  <si>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</si>
  <si>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</si>
  <si>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</si>
  <si>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</si>
  <si>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</si>
  <si>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</si>
  <si>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</si>
  <si>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</si>
  <si>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</si>
  <si>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</si>
  <si>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</si>
  <si>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</si>
  <si>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</si>
  <si>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</si>
  <si>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</si>
  <si>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</si>
  <si>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</si>
  <si>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</si>
  <si>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</si>
  <si>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</si>
  <si>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</si>
  <si>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</si>
  <si>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</si>
  <si>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</si>
  <si>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</si>
  <si>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</si>
  <si>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</si>
  <si>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</si>
  <si>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</si>
  <si>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</si>
  <si>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</si>
  <si>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</si>
  <si>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</si>
  <si>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</si>
  <si>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</si>
  <si>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</si>
  <si>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</si>
  <si>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</si>
  <si>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</si>
  <si>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</si>
  <si>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</si>
  <si>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</si>
  <si>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</si>
  <si>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</si>
  <si>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</si>
  <si>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</si>
  <si>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</si>
  <si>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</si>
  <si>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</si>
  <si>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</si>
  <si>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</si>
  <si>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</si>
  <si>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</si>
  <si>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</si>
  <si>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</si>
  <si>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</si>
  <si>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</si>
  <si>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</si>
  <si>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 Nang</t>
  </si>
  <si>
    <t>Da Nang,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</si>
  <si>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</si>
  <si>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</si>
  <si>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</si>
  <si>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</si>
  <si>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</si>
  <si>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</si>
  <si>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</si>
  <si>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</si>
  <si>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</si>
  <si>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</si>
  <si>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</si>
  <si>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</si>
  <si>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</si>
  <si>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</si>
  <si>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</si>
  <si>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</si>
  <si>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</si>
  <si>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</si>
  <si>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</si>
  <si>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</si>
  <si>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</si>
  <si>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</si>
  <si>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</si>
  <si>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</si>
  <si>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</si>
  <si>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</si>
  <si>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</si>
  <si>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</si>
  <si>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</si>
  <si>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</si>
  <si>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</si>
  <si>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</si>
  <si>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</si>
  <si>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</si>
  <si>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</si>
  <si>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</si>
  <si>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</si>
  <si>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</si>
  <si>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</si>
  <si>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</si>
  <si>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</si>
  <si>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</si>
  <si>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</si>
  <si>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</si>
  <si>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</si>
  <si>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</si>
  <si>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</si>
  <si>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</si>
  <si>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</si>
  <si>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</si>
  <si>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</si>
  <si>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</si>
  <si>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</si>
  <si>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</si>
  <si>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</si>
  <si>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</si>
  <si>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</si>
  <si>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</si>
  <si>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</si>
  <si>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t>21/  Effective January 1, 2026, the Per Diem rate of $704 ($600 for lodging and $104 for M&amp;IE) applies to U.S. government travelers to game park areas as authorized by specific post policy in Tanzania. This rate will expire on December 31, 2026.</t>
  </si>
  <si>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</si>
  <si>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</si>
  <si>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</si>
  <si>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</si>
  <si>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</si>
  <si>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</si>
  <si>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</si>
  <si>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</si>
  <si>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</si>
  <si>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</si>
  <si>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</si>
  <si>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</si>
  <si>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</si>
  <si>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</si>
  <si>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</si>
  <si>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</si>
  <si>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</si>
  <si>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</si>
  <si>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</si>
  <si>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</si>
  <si>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</si>
  <si>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</si>
  <si>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</si>
  <si>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</si>
  <si>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</si>
  <si>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</si>
  <si>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</si>
  <si>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</si>
  <si>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</si>
  <si>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</si>
  <si>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</si>
  <si>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</si>
  <si>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</si>
  <si>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</si>
  <si>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</si>
  <si>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Name Only Updates:</t>
  </si>
  <si>
    <t xml:space="preserve">Post Deletions: </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</si>
  <si>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</si>
  <si>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</si>
  <si>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</si>
  <si>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</si>
  <si>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</si>
  <si>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</si>
  <si>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</si>
  <si>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</si>
  <si>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Darwin, Northern Territory</t>
  </si>
  <si>
    <t>Darwin, Northern Territory, AUSTRALIA</t>
  </si>
  <si>
    <t>2,1</t>
  </si>
  <si>
    <t>Phu Quoc Island</t>
  </si>
  <si>
    <t>Phu Quoc Island, VIETNAM</t>
  </si>
  <si>
    <t>146/ To allow U.S. Government agencies to make travel arrangements and issue
travel authorizations for their USG travelers attending the following special
event: Effective March 1, 2026, the maximum lodging rate will increase to
$1,100 per night for Vancouver, Canada. Please note that there is no adjustment to the meals or incidental expenses. This temporary lodging rate increase is established for USG travelers who are attending and supporting the 2026 FIFA World Cup during the period of June 13, 2026, through July 7,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</si>
  <si>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Seasonal Changes:</t>
  </si>
  <si>
    <t xml:space="preserve">147/ Updated Footnote 147:
To allow U.S. Government agencies to make travel arrangements and issue travel authorizations for their USG travelers attending the following special event: Effective May 1, 2026, the maximum lodging rate will increase to $905 per night for Toronto, Canada during the period of June 12, 2026, through July 2, 2026. Please note that there is no adjustment to the meals or incidental expenses. This temporary lodging rate increase is established for USG travelers who are attending and supporting the 2026 FIFA World Cup.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August 1, 2026. </t>
  </si>
  <si>
    <t>148/ Updated Footnote 148: 
To allow U.S. Government agencies to make travel arrangements and issue travel authorizations for their USG travelers attending the following special event: Effective May 1, 2026, the maximum lodging rate will increase to $700 per night for Guadalajara, Mexico City and Monterrey, Mexico. Please note that there is no adjustment to the meals or incidental expenses. This temporary lodging rate increase is established for USG travelers who are attending and supporting the 2026 FIFA World Cup in Guadalajara during the period of June 9, 2026, through June 28, 2026; Mexico City during the period of June 9, 2026, through July 7, 2026; and Monterrey during the period of June 12, 2026, through July 1, 2026. Travelers are expected to reserve standard, reasonable accommodations. As an official traveler you are subject to the prudent traveler rule, which requires official travelers to exercise the same care in incurring additional expenses as they would in personal circumstances. The footnote will be terminated on August 1, 2026.</t>
  </si>
  <si>
    <t>147,146,74</t>
  </si>
  <si>
    <t>147,146,74,4</t>
  </si>
  <si>
    <t>146,74,147,5</t>
  </si>
  <si>
    <t>147,74,146</t>
  </si>
  <si>
    <t>11,2</t>
  </si>
  <si>
    <t>151,2</t>
  </si>
  <si>
    <t>18/ Terminated on June 1, 2026 per diem publication as the footnote applied to 2025.
Previously read,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</si>
  <si>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151/ Effective June 1, 2026, the maximum lodging rate will increase to $810 per night for Ankara,
Turkey. Please note that there is no adjustment to the meals or incidental expenses. This
temporary lodging rate increase is established for USG travelers who are attending and
supporting the 2026 NATO Summit during the period of June 15 through July 10, 2026. The
footnote will terminate on August 1, 2026.</t>
  </si>
  <si>
    <t>104,89,107,2</t>
  </si>
  <si>
    <t>Da Lat</t>
  </si>
  <si>
    <t>Da Lat, VIETNAM</t>
  </si>
  <si>
    <t>152/ Effective June 16, 2026, the maximum lodging rate will increase to $1,100 for "Other",
Switzerland. Please note that there is no adjustment to the meals or incidental expenses. This
temporary lodging rate increase is established for USG travelers who are attending a VIP event at
Lake Lucerne during the period of June 16 through June 21, 2026. The footnote will be added to
the Per Diem ALDAC publication effective July 1, 2026 for reporting purposes only and will be
removed August 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</si>
</sst>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4"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
      <sz val="12"/>
      <color theme="1"/>
      <name val="Times New Roman"/>
      <family val="1"/>
    </font>
    <font>
      <sz val="12"/>
      <color rgb="FF000000"/>
      <name val="Calibri"/>
      <family val="2"/>
      <scheme val="minor"/>
    </font>
    <font>
      <sz val="12"/>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100">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38" fillId="0" borderId="0" xfId="0" applyFont="1" applyAlignment="1">
      <alignment vertical="center"/>
    </xf>
    <xf numFmtId="0" fontId="41" fillId="0" borderId="0" xfId="0" applyFont="1" applyAlignment="1">
      <alignment vertical="center"/>
    </xf>
    <xf numFmtId="0" fontId="42" fillId="0" borderId="0" xfId="0" applyFont="1" applyAlignment="1">
      <alignment vertical="center" wrapText="1"/>
    </xf>
    <xf numFmtId="0" fontId="43" fillId="0" borderId="0" xfId="39" applyFont="1" applyAlignment="1">
      <alignment wrapText="1"/>
    </xf>
    <xf numFmtId="0" fontId="2" fillId="0" borderId="1" xfId="39" applyFont="1" applyBorder="1" applyAlignment="1">
      <alignment vertical="top" wrapText="1"/>
    </xf>
    <xf numFmtId="3" fontId="0" fillId="0" borderId="0" xfId="0" applyNumberFormat="1" applyAlignment="1">
      <alignment horizontal="center"/>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6" totalsRowShown="0" headerRowDxfId="4">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4.4" x14ac:dyDescent="0.3"/>
  <sheetData>
    <row r="1" spans="1:12" x14ac:dyDescent="0.3">
      <c r="A1" s="28" t="s">
        <v>0</v>
      </c>
    </row>
    <row r="2" spans="1:12" x14ac:dyDescent="0.3">
      <c r="A2" s="28"/>
    </row>
    <row r="3" spans="1:12" x14ac:dyDescent="0.3">
      <c r="A3" s="28" t="s">
        <v>1</v>
      </c>
    </row>
    <row r="4" spans="1:12" x14ac:dyDescent="0.3">
      <c r="A4" t="s">
        <v>2</v>
      </c>
      <c r="C4" s="59" t="s">
        <v>3</v>
      </c>
    </row>
    <row r="5" spans="1:12" x14ac:dyDescent="0.3">
      <c r="A5" t="s">
        <v>4</v>
      </c>
      <c r="C5" s="59" t="s">
        <v>3</v>
      </c>
    </row>
    <row r="7" spans="1:12" x14ac:dyDescent="0.3">
      <c r="A7" s="28" t="s">
        <v>5</v>
      </c>
    </row>
    <row r="8" spans="1:12" x14ac:dyDescent="0.3">
      <c r="A8" t="s">
        <v>6</v>
      </c>
    </row>
    <row r="9" spans="1:12" x14ac:dyDescent="0.3">
      <c r="A9" t="s">
        <v>7</v>
      </c>
    </row>
    <row r="11" spans="1:12" x14ac:dyDescent="0.3">
      <c r="A11" s="28" t="s">
        <v>8</v>
      </c>
    </row>
    <row r="12" spans="1:12" x14ac:dyDescent="0.3">
      <c r="A12" t="s">
        <v>9</v>
      </c>
    </row>
    <row r="13" spans="1:12" x14ac:dyDescent="0.3">
      <c r="A13" t="s">
        <v>10</v>
      </c>
    </row>
    <row r="14" spans="1:12" x14ac:dyDescent="0.3">
      <c r="A14" t="s">
        <v>11</v>
      </c>
    </row>
    <row r="16" spans="1:12" x14ac:dyDescent="0.3">
      <c r="A16" s="56" t="s">
        <v>12</v>
      </c>
      <c r="B16" s="57"/>
      <c r="C16" s="57"/>
      <c r="D16" s="57"/>
      <c r="E16" s="57"/>
      <c r="F16" s="57"/>
      <c r="G16" s="58"/>
      <c r="H16" s="58"/>
      <c r="I16" s="58"/>
      <c r="J16" s="58"/>
      <c r="K16" s="58"/>
      <c r="L16" s="58"/>
    </row>
    <row r="17" spans="1:6" x14ac:dyDescent="0.3">
      <c r="A17" s="31" t="s">
        <v>13</v>
      </c>
      <c r="B17" s="31"/>
      <c r="C17" s="31"/>
      <c r="D17" s="31"/>
      <c r="E17" s="31"/>
      <c r="F17" s="31"/>
    </row>
    <row r="18" spans="1:6" x14ac:dyDescent="0.3">
      <c r="A18" s="31" t="s">
        <v>14</v>
      </c>
      <c r="B18" s="31"/>
      <c r="C18" s="31"/>
      <c r="D18" s="31"/>
      <c r="E18" s="31"/>
      <c r="F18" s="31"/>
    </row>
    <row r="19" spans="1:6" x14ac:dyDescent="0.3">
      <c r="A19" s="31" t="s">
        <v>15</v>
      </c>
      <c r="B19" s="31"/>
      <c r="C19" s="31"/>
      <c r="D19" s="31"/>
      <c r="E19" s="31"/>
      <c r="F19" s="31"/>
    </row>
    <row r="20" spans="1:6" x14ac:dyDescent="0.3">
      <c r="A20" s="31" t="s">
        <v>16</v>
      </c>
      <c r="B20" s="31"/>
      <c r="C20" s="31"/>
      <c r="D20" s="31"/>
      <c r="E20" s="31"/>
      <c r="F20" s="31"/>
    </row>
    <row r="21" spans="1:6" x14ac:dyDescent="0.3">
      <c r="A21" s="59" t="s">
        <v>3</v>
      </c>
    </row>
    <row r="23" spans="1:6" x14ac:dyDescent="0.3">
      <c r="A23" s="31" t="s">
        <v>17</v>
      </c>
    </row>
    <row r="24" spans="1:6" x14ac:dyDescent="0.3">
      <c r="A24" s="31" t="s">
        <v>18</v>
      </c>
    </row>
    <row r="25" spans="1:6" x14ac:dyDescent="0.3">
      <c r="A25" s="31"/>
    </row>
    <row r="26" spans="1:6" x14ac:dyDescent="0.3">
      <c r="A26" s="28" t="s">
        <v>19</v>
      </c>
    </row>
    <row r="27" spans="1:6" x14ac:dyDescent="0.3">
      <c r="A27" t="s">
        <v>20</v>
      </c>
    </row>
    <row r="28" spans="1:6" x14ac:dyDescent="0.3">
      <c r="A28" t="s">
        <v>21</v>
      </c>
    </row>
    <row r="30" spans="1:6" x14ac:dyDescent="0.3">
      <c r="A30" s="28" t="s">
        <v>22</v>
      </c>
    </row>
    <row r="31" spans="1:6" x14ac:dyDescent="0.3">
      <c r="A31" t="s">
        <v>23</v>
      </c>
    </row>
    <row r="32" spans="1:6" x14ac:dyDescent="0.3">
      <c r="A32" t="s">
        <v>24</v>
      </c>
    </row>
    <row r="33" spans="1:1" x14ac:dyDescent="0.3">
      <c r="A33" t="s">
        <v>25</v>
      </c>
    </row>
    <row r="34" spans="1:1" x14ac:dyDescent="0.3">
      <c r="A34" t="s">
        <v>26</v>
      </c>
    </row>
    <row r="35" spans="1:1" x14ac:dyDescent="0.3">
      <c r="A35" t="s">
        <v>27</v>
      </c>
    </row>
    <row r="37" spans="1:1" x14ac:dyDescent="0.3">
      <c r="A37" t="s">
        <v>28</v>
      </c>
    </row>
    <row r="39" spans="1:1" x14ac:dyDescent="0.3">
      <c r="A39" s="28" t="s">
        <v>29</v>
      </c>
    </row>
    <row r="40" spans="1:1" x14ac:dyDescent="0.3">
      <c r="A40" t="s">
        <v>30</v>
      </c>
    </row>
    <row r="41" spans="1:1" x14ac:dyDescent="0.3">
      <c r="A41" t="s">
        <v>31</v>
      </c>
    </row>
    <row r="42" spans="1:1" x14ac:dyDescent="0.3">
      <c r="A42" t="s">
        <v>32</v>
      </c>
    </row>
    <row r="44" spans="1:1" x14ac:dyDescent="0.3">
      <c r="A44" s="28" t="s">
        <v>33</v>
      </c>
    </row>
    <row r="45" spans="1:1" x14ac:dyDescent="0.3">
      <c r="A45" t="s">
        <v>34</v>
      </c>
    </row>
    <row r="46" spans="1:1" x14ac:dyDescent="0.3">
      <c r="A46" t="s">
        <v>35</v>
      </c>
    </row>
    <row r="47" spans="1:1" x14ac:dyDescent="0.3">
      <c r="A47" t="s">
        <v>36</v>
      </c>
    </row>
    <row r="48" spans="1:1" x14ac:dyDescent="0.3">
      <c r="A48" t="s">
        <v>37</v>
      </c>
    </row>
    <row r="50" spans="1:1" x14ac:dyDescent="0.3">
      <c r="A50" s="28" t="s">
        <v>38</v>
      </c>
    </row>
    <row r="51" spans="1:1" x14ac:dyDescent="0.3">
      <c r="A51" t="s">
        <v>39</v>
      </c>
    </row>
    <row r="52" spans="1:1" x14ac:dyDescent="0.3">
      <c r="A52" t="s">
        <v>40</v>
      </c>
    </row>
    <row r="54" spans="1:1" x14ac:dyDescent="0.3">
      <c r="A54" s="30" t="s">
        <v>41</v>
      </c>
    </row>
    <row r="55" spans="1:1" x14ac:dyDescent="0.3">
      <c r="A55" s="30" t="s">
        <v>42</v>
      </c>
    </row>
    <row r="56" spans="1:1" x14ac:dyDescent="0.3">
      <c r="A56" s="30" t="s">
        <v>43</v>
      </c>
    </row>
    <row r="57" spans="1:1" x14ac:dyDescent="0.3">
      <c r="A57" s="33" t="s">
        <v>3</v>
      </c>
    </row>
    <row r="59" spans="1:1" x14ac:dyDescent="0.3">
      <c r="A59" s="28" t="s">
        <v>44</v>
      </c>
    </row>
    <row r="60" spans="1:1" x14ac:dyDescent="0.3">
      <c r="A60" t="s">
        <v>45</v>
      </c>
    </row>
    <row r="61" spans="1:1" x14ac:dyDescent="0.3">
      <c r="A61" t="s">
        <v>46</v>
      </c>
    </row>
    <row r="62" spans="1:1" x14ac:dyDescent="0.3">
      <c r="A62" t="s">
        <v>47</v>
      </c>
    </row>
    <row r="63" spans="1:1" x14ac:dyDescent="0.3">
      <c r="A63" s="28"/>
    </row>
    <row r="64" spans="1:1" x14ac:dyDescent="0.3">
      <c r="A64" t="s">
        <v>48</v>
      </c>
    </row>
    <row r="65" spans="1:1" x14ac:dyDescent="0.3">
      <c r="A65" t="s">
        <v>49</v>
      </c>
    </row>
    <row r="66" spans="1:1" x14ac:dyDescent="0.3">
      <c r="A66" t="s">
        <v>50</v>
      </c>
    </row>
    <row r="67" spans="1:1" x14ac:dyDescent="0.3">
      <c r="A67" t="s">
        <v>51</v>
      </c>
    </row>
    <row r="69" spans="1:1" x14ac:dyDescent="0.3">
      <c r="A69" s="28" t="s">
        <v>52</v>
      </c>
    </row>
    <row r="70" spans="1:1" x14ac:dyDescent="0.3">
      <c r="A70" t="s">
        <v>53</v>
      </c>
    </row>
    <row r="72" spans="1:1" x14ac:dyDescent="0.3">
      <c r="A72" t="s">
        <v>54</v>
      </c>
    </row>
    <row r="73" spans="1:1" x14ac:dyDescent="0.3">
      <c r="A73" t="s">
        <v>55</v>
      </c>
    </row>
    <row r="75" spans="1:1" x14ac:dyDescent="0.3">
      <c r="A75" t="s">
        <v>56</v>
      </c>
    </row>
    <row r="76" spans="1:1" x14ac:dyDescent="0.3">
      <c r="A76" t="s">
        <v>57</v>
      </c>
    </row>
    <row r="77" spans="1:1" x14ac:dyDescent="0.3">
      <c r="A77" t="s">
        <v>58</v>
      </c>
    </row>
    <row r="78" spans="1:1" x14ac:dyDescent="0.3">
      <c r="A78" t="s">
        <v>59</v>
      </c>
    </row>
    <row r="80" spans="1:1" x14ac:dyDescent="0.3">
      <c r="A80" s="28" t="s">
        <v>60</v>
      </c>
    </row>
    <row r="81" spans="1:1" x14ac:dyDescent="0.3">
      <c r="A81" t="s">
        <v>61</v>
      </c>
    </row>
    <row r="83" spans="1:1" x14ac:dyDescent="0.3">
      <c r="A83" s="28" t="s">
        <v>62</v>
      </c>
    </row>
    <row r="84" spans="1:1" x14ac:dyDescent="0.3">
      <c r="A84" t="s">
        <v>63</v>
      </c>
    </row>
    <row r="86" spans="1:1" x14ac:dyDescent="0.3">
      <c r="A86" s="28" t="s">
        <v>64</v>
      </c>
    </row>
    <row r="87" spans="1:1" x14ac:dyDescent="0.3">
      <c r="A87" t="s">
        <v>65</v>
      </c>
    </row>
    <row r="88" spans="1:1" x14ac:dyDescent="0.3">
      <c r="A88" t="s">
        <v>66</v>
      </c>
    </row>
    <row r="89" spans="1:1" x14ac:dyDescent="0.3">
      <c r="A89" t="s">
        <v>67</v>
      </c>
    </row>
    <row r="90" spans="1:1" x14ac:dyDescent="0.3">
      <c r="A90" t="s">
        <v>68</v>
      </c>
    </row>
    <row r="91" spans="1:1" x14ac:dyDescent="0.3">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E13" sqref="E13:F13"/>
    </sheetView>
  </sheetViews>
  <sheetFormatPr defaultColWidth="9.33203125" defaultRowHeight="13.8" x14ac:dyDescent="0.3"/>
  <cols>
    <col min="1" max="1" width="14.33203125" style="26" customWidth="1"/>
    <col min="2" max="2" width="26.6640625" style="26" customWidth="1"/>
    <col min="3" max="3" width="10.6640625" style="26" customWidth="1"/>
    <col min="4" max="4" width="26.6640625" style="27" customWidth="1"/>
    <col min="5" max="5" width="10.6640625" style="27" customWidth="1"/>
    <col min="6" max="6" width="26.6640625" style="27" customWidth="1"/>
    <col min="7" max="7" width="10.6640625" style="26" customWidth="1"/>
    <col min="8" max="8" width="11.33203125" style="26" customWidth="1"/>
    <col min="9" max="9" width="26.6640625" style="26" customWidth="1"/>
    <col min="10" max="10" width="11.5546875" style="27" customWidth="1"/>
    <col min="11" max="11" width="11.5546875" style="26" customWidth="1"/>
    <col min="12" max="12" width="11.6640625" style="26" customWidth="1"/>
    <col min="13" max="14" width="13.6640625" style="26" hidden="1" customWidth="1"/>
    <col min="15" max="28" width="13.6640625" style="26" customWidth="1"/>
    <col min="29" max="16384" width="9.33203125" style="26"/>
  </cols>
  <sheetData>
    <row r="1" spans="1:14" x14ac:dyDescent="0.3">
      <c r="A1" s="41" t="s">
        <v>70</v>
      </c>
      <c r="B1" s="46">
        <v>46209</v>
      </c>
      <c r="C1" s="26" t="str">
        <f>"This form is for the month of " &amp; TEXT(B1,"mmmm yyyy")&amp;"."</f>
        <v>This form is for the month of July 2026.</v>
      </c>
      <c r="I1" s="42"/>
    </row>
    <row r="2" spans="1:14" x14ac:dyDescent="0.3">
      <c r="A2" s="25" t="s">
        <v>71</v>
      </c>
      <c r="B2" s="26" t="s">
        <v>72</v>
      </c>
    </row>
    <row r="5" spans="1:14" x14ac:dyDescent="0.3">
      <c r="A5" s="25" t="s">
        <v>73</v>
      </c>
      <c r="B5" s="32"/>
    </row>
    <row r="6" spans="1:14" x14ac:dyDescent="0.3">
      <c r="A6" s="25" t="s">
        <v>74</v>
      </c>
      <c r="B6" s="32"/>
    </row>
    <row r="7" spans="1:14" x14ac:dyDescent="0.3">
      <c r="A7" s="25"/>
      <c r="B7" s="25"/>
    </row>
    <row r="8" spans="1:14" x14ac:dyDescent="0.3">
      <c r="A8" s="25" t="s">
        <v>22</v>
      </c>
      <c r="B8" s="25"/>
    </row>
    <row r="9" spans="1:14" ht="25.5" customHeight="1" x14ac:dyDescent="0.3">
      <c r="A9" s="95" t="s">
        <v>24</v>
      </c>
      <c r="B9" s="95"/>
      <c r="C9" s="45" t="s">
        <v>75</v>
      </c>
      <c r="D9" s="45" t="s">
        <v>76</v>
      </c>
      <c r="E9" s="95" t="s">
        <v>26</v>
      </c>
      <c r="F9" s="95"/>
      <c r="G9" s="45" t="s">
        <v>77</v>
      </c>
      <c r="H9" s="45" t="s">
        <v>78</v>
      </c>
      <c r="J9" s="26"/>
      <c r="K9" s="27"/>
    </row>
    <row r="10" spans="1:14" x14ac:dyDescent="0.3">
      <c r="A10" s="92"/>
      <c r="B10" s="93"/>
      <c r="C10" s="34"/>
      <c r="D10" s="62"/>
      <c r="E10" s="92"/>
      <c r="F10" s="93"/>
      <c r="G10" s="34"/>
      <c r="H10" s="62"/>
      <c r="J10" s="26"/>
      <c r="M10" s="47" t="s">
        <v>79</v>
      </c>
      <c r="N10" s="44">
        <f>MIN(C10:C21)</f>
        <v>0</v>
      </c>
    </row>
    <row r="11" spans="1:14" x14ac:dyDescent="0.3">
      <c r="A11" s="92"/>
      <c r="B11" s="93"/>
      <c r="C11" s="34"/>
      <c r="D11" s="62"/>
      <c r="E11" s="92"/>
      <c r="F11" s="93"/>
      <c r="G11" s="34"/>
      <c r="H11" s="62"/>
      <c r="J11" s="26"/>
      <c r="M11" s="47" t="s">
        <v>80</v>
      </c>
      <c r="N11" s="44">
        <f>MAX(G10:G21)</f>
        <v>0</v>
      </c>
    </row>
    <row r="12" spans="1:14" x14ac:dyDescent="0.3">
      <c r="A12" s="92"/>
      <c r="B12" s="93"/>
      <c r="C12" s="34"/>
      <c r="D12" s="62"/>
      <c r="E12" s="92"/>
      <c r="F12" s="93"/>
      <c r="G12" s="34"/>
      <c r="H12" s="62"/>
      <c r="J12" s="26"/>
      <c r="M12" s="47"/>
      <c r="N12" s="44"/>
    </row>
    <row r="13" spans="1:14" x14ac:dyDescent="0.3">
      <c r="A13" s="92"/>
      <c r="B13" s="93"/>
      <c r="C13" s="34"/>
      <c r="D13" s="62"/>
      <c r="E13" s="92"/>
      <c r="F13" s="93"/>
      <c r="G13" s="34"/>
      <c r="H13" s="62"/>
      <c r="J13" s="26"/>
      <c r="M13" s="47"/>
      <c r="N13" s="44"/>
    </row>
    <row r="14" spans="1:14" x14ac:dyDescent="0.3">
      <c r="A14" s="92"/>
      <c r="B14" s="93"/>
      <c r="C14" s="34"/>
      <c r="D14" s="62"/>
      <c r="E14" s="92"/>
      <c r="F14" s="93"/>
      <c r="G14" s="34"/>
      <c r="H14" s="62"/>
      <c r="J14" s="26"/>
      <c r="M14" s="47"/>
      <c r="N14" s="44"/>
    </row>
    <row r="15" spans="1:14" x14ac:dyDescent="0.3">
      <c r="A15" s="92"/>
      <c r="B15" s="93"/>
      <c r="C15" s="34"/>
      <c r="D15" s="62"/>
      <c r="E15" s="92"/>
      <c r="F15" s="93"/>
      <c r="G15" s="34"/>
      <c r="H15" s="62"/>
      <c r="J15" s="26"/>
      <c r="M15" s="47"/>
      <c r="N15" s="44"/>
    </row>
    <row r="16" spans="1:14" x14ac:dyDescent="0.3">
      <c r="A16" s="92"/>
      <c r="B16" s="93"/>
      <c r="C16" s="34"/>
      <c r="D16" s="62"/>
      <c r="E16" s="92"/>
      <c r="F16" s="93"/>
      <c r="G16" s="34"/>
      <c r="H16" s="62"/>
      <c r="J16" s="26"/>
      <c r="M16" s="47"/>
      <c r="N16" s="44"/>
    </row>
    <row r="17" spans="1:14" x14ac:dyDescent="0.3">
      <c r="A17" s="92"/>
      <c r="B17" s="93"/>
      <c r="C17" s="34"/>
      <c r="D17" s="62"/>
      <c r="E17" s="92"/>
      <c r="F17" s="93"/>
      <c r="G17" s="34"/>
      <c r="H17" s="62"/>
      <c r="J17" s="26"/>
      <c r="L17" s="44"/>
      <c r="M17" s="47" t="str">
        <f>"First Travel Date in " &amp; TEXT($B$1,"mmm") &amp; ":"</f>
        <v>First Travel Date in Jul:</v>
      </c>
      <c r="N17" s="44">
        <f>IF(MIN(C10:C21)&lt;=EOMONTH($B$1,-1),EOMONTH($B$1,-1)+1,MIN(C10:C21))</f>
        <v>46204</v>
      </c>
    </row>
    <row r="18" spans="1:14" x14ac:dyDescent="0.3">
      <c r="A18" s="92"/>
      <c r="B18" s="93"/>
      <c r="C18" s="34"/>
      <c r="D18" s="62"/>
      <c r="E18" s="92"/>
      <c r="F18" s="93"/>
      <c r="G18" s="34"/>
      <c r="H18" s="62"/>
      <c r="J18" s="26"/>
      <c r="M18" s="47" t="str">
        <f>"Last Travel Date in " &amp; TEXT($B$1,"mmm") &amp; ":"</f>
        <v>Last Travel Date in Jul:</v>
      </c>
      <c r="N18" s="44">
        <f>IF(MAX(G10:G21)&gt;EOMONTH($B$1,0),EOMONTH($B$1,0),MAX(G10:G21))</f>
        <v>0</v>
      </c>
    </row>
    <row r="19" spans="1:14" x14ac:dyDescent="0.3">
      <c r="A19" s="92"/>
      <c r="B19" s="93"/>
      <c r="C19" s="34"/>
      <c r="D19" s="62"/>
      <c r="E19" s="92"/>
      <c r="F19" s="93"/>
      <c r="G19" s="34"/>
      <c r="H19" s="62"/>
      <c r="J19" s="26"/>
      <c r="K19" s="27"/>
    </row>
    <row r="20" spans="1:14" x14ac:dyDescent="0.3">
      <c r="A20" s="92"/>
      <c r="B20" s="93"/>
      <c r="C20" s="34"/>
      <c r="D20" s="62"/>
      <c r="E20" s="92"/>
      <c r="F20" s="93"/>
      <c r="G20" s="34"/>
      <c r="H20" s="62"/>
      <c r="J20" s="26"/>
      <c r="K20" s="27"/>
    </row>
    <row r="21" spans="1:14" x14ac:dyDescent="0.3">
      <c r="A21" s="92"/>
      <c r="B21" s="93"/>
      <c r="C21" s="34"/>
      <c r="D21" s="62"/>
      <c r="E21" s="92"/>
      <c r="F21" s="93"/>
      <c r="G21" s="34"/>
      <c r="H21" s="62"/>
      <c r="J21" s="26"/>
      <c r="K21" s="27"/>
    </row>
    <row r="22" spans="1:14" x14ac:dyDescent="0.3">
      <c r="A22" s="26" t="s">
        <v>81</v>
      </c>
      <c r="B22" s="25"/>
      <c r="N22" s="42"/>
    </row>
    <row r="23" spans="1:14" x14ac:dyDescent="0.3">
      <c r="A23" s="26" t="s">
        <v>82</v>
      </c>
      <c r="B23" s="25"/>
      <c r="N23" s="42"/>
    </row>
    <row r="24" spans="1:14" x14ac:dyDescent="0.3">
      <c r="A24" s="25"/>
      <c r="B24" s="25"/>
      <c r="N24" s="42"/>
    </row>
    <row r="25" spans="1:14" x14ac:dyDescent="0.3">
      <c r="A25" s="25" t="s">
        <v>83</v>
      </c>
      <c r="B25" s="25"/>
    </row>
    <row r="26" spans="1:14" ht="89.25" customHeight="1" x14ac:dyDescent="0.3">
      <c r="A26" s="94"/>
      <c r="B26" s="94"/>
      <c r="C26" s="94"/>
      <c r="D26" s="94"/>
      <c r="E26" s="94"/>
      <c r="F26" s="94"/>
      <c r="G26" s="94"/>
      <c r="H26" s="94"/>
      <c r="I26" s="94"/>
      <c r="J26" s="94"/>
      <c r="K26" s="94"/>
    </row>
    <row r="27" spans="1:14" x14ac:dyDescent="0.3">
      <c r="A27" s="26" t="s">
        <v>84</v>
      </c>
      <c r="B27" s="25"/>
    </row>
    <row r="28" spans="1:14" x14ac:dyDescent="0.3">
      <c r="A28" s="25"/>
      <c r="B28" s="25"/>
    </row>
    <row r="29" spans="1:14" x14ac:dyDescent="0.3">
      <c r="A29" s="25" t="s">
        <v>85</v>
      </c>
      <c r="B29" s="40">
        <f>SUM(H35:H65)</f>
        <v>0</v>
      </c>
      <c r="C29" s="27"/>
      <c r="F29" s="26"/>
      <c r="I29" s="27"/>
      <c r="J29" s="26"/>
    </row>
    <row r="30" spans="1:14" x14ac:dyDescent="0.3">
      <c r="A30" s="25" t="s">
        <v>86</v>
      </c>
      <c r="B30" s="40">
        <f>SUM(K35:K65)</f>
        <v>0</v>
      </c>
      <c r="C30" s="27"/>
      <c r="F30" s="26"/>
      <c r="I30" s="27"/>
      <c r="J30" s="26"/>
    </row>
    <row r="31" spans="1:14" ht="14.4" thickBot="1" x14ac:dyDescent="0.35">
      <c r="A31" s="25" t="s">
        <v>87</v>
      </c>
      <c r="B31" s="29">
        <f>SUM(L35:L65)</f>
        <v>0</v>
      </c>
      <c r="C31" s="27"/>
      <c r="F31" s="26"/>
      <c r="I31" s="27"/>
      <c r="J31" s="26"/>
    </row>
    <row r="32" spans="1:14" ht="14.4" thickTop="1" x14ac:dyDescent="0.3">
      <c r="A32" s="25"/>
      <c r="B32" s="25"/>
      <c r="C32" s="48"/>
    </row>
    <row r="33" spans="1:12" ht="15" customHeight="1" x14ac:dyDescent="0.3">
      <c r="A33" s="49"/>
      <c r="B33" s="96" t="s">
        <v>88</v>
      </c>
      <c r="C33" s="96"/>
      <c r="D33" s="96" t="s">
        <v>89</v>
      </c>
      <c r="E33" s="96"/>
      <c r="F33" s="96" t="s">
        <v>90</v>
      </c>
      <c r="G33" s="96"/>
      <c r="H33" s="49"/>
      <c r="I33" s="97" t="s">
        <v>91</v>
      </c>
      <c r="J33" s="98"/>
      <c r="K33" s="99"/>
      <c r="L33" s="49"/>
    </row>
    <row r="34" spans="1:12" ht="41.4" x14ac:dyDescent="0.3">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3">
      <c r="A35" s="61" t="str">
        <f>IF($N$17+2&gt;$N$18,"",$N$17+0)</f>
        <v/>
      </c>
      <c r="B35" s="52"/>
      <c r="C35" s="53" cm="1">
        <f t="array" ref="C35">IFERROR(IF(SUMPRODUCT(--($B35='State Dept. Foreign Per Diem'!$C$2:$C$1145)*--($A35&gt;='State Dept. Foreign Per Diem'!$E$2:$E$1145)*--($A35&lt;='State Dept. Foreign Per Diem'!$F$2:$F$1145))=0,0,INDEX('State Dept. Foreign Per Diem'!$N$1:$N$1145,SUMPRODUCT(--($B35='State Dept. Foreign Per Diem'!$C$2:$C$1145)*--($A35&gt;='State Dept. Foreign Per Diem'!$E$2:$E$1145)*--($A35&lt;='State Dept. Foreign Per Diem'!$F$2:$F$1145)*ROW('State Dept. Foreign Per Diem'!$C$2:$C$1145)))),0)</f>
        <v>0</v>
      </c>
      <c r="D35" s="52"/>
      <c r="E35" s="53" cm="1">
        <f t="array" ref="E35">IFERROR(IF(SUMPRODUCT(--($D35='State Dept. Foreign Per Diem'!$C$2:$C$1145)*--($A35&gt;='State Dept. Foreign Per Diem'!$E$2:$E$1145)*--($A35&lt;='State Dept. Foreign Per Diem'!$F$2:$F$1145))=0,0,INDEX('State Dept. Foreign Per Diem'!$O$1:$O$1145,SUMPRODUCT(--($D35='State Dept. Foreign Per Diem'!$C$2:$C$1145)*--($A35&gt;='State Dept. Foreign Per Diem'!$E$2:$E$1145)*--($A35&lt;='State Dept. Foreign Per Diem'!$F$2:$F$1145)*ROW('State Dept. Foreign Per Diem'!$C$2:$C$1145)))),0)</f>
        <v>0</v>
      </c>
      <c r="F35" s="52"/>
      <c r="G35" s="53" cm="1">
        <f t="array" ref="G35">IFERROR(IF(SUMPRODUCT(--($F35='State Dept. Foreign Per Diem'!$C$2:$C$1145)*--($A35&gt;='State Dept. Foreign Per Diem'!$E$2:$E$1145)*--($A35&lt;='State Dept. Foreign Per Diem'!$F$2:$F$1145))=0,0,INDEX('State Dept. Foreign Per Diem'!$P$1:$P$1145,SUMPRODUCT(--($F35='State Dept. Foreign Per Diem'!$C$2:$C$1145)*--($A35&gt;='State Dept. Foreign Per Diem'!$E$2:$E$1145)*--($A35&lt;='State Dept. Foreign Per Diem'!$F$2:$F$1145)*ROW('State Dept. Foreign Per Diem'!$C$2:$C$1145)))),0)</f>
        <v>0</v>
      </c>
      <c r="H35" s="54">
        <f>SUM(C35,E35,G35)</f>
        <v>0</v>
      </c>
      <c r="I35" s="52"/>
      <c r="J35" s="53" cm="1">
        <f t="array" ref="J35">IFERROR(IF(SUMPRODUCT(--($I35='State Dept. Foreign Per Diem'!$C$2:$C$1145)*--($A35&gt;='State Dept. Foreign Per Diem'!$E$2:$E$1145)*--($A35&lt;='State Dept. Foreign Per Diem'!$F$2:$F$1145))=0,0,INDEX('State Dept. Foreign Per Diem'!$G$1:$G$1145,SUMPRODUCT(--($I35='State Dept. Foreign Per Diem'!$C$2:$C$1145)*--($A35&gt;='State Dept. Foreign Per Diem'!$E$2:$E$1145)*--($A35&lt;='State Dept. Foreign Per Diem'!$F$2:$F$1145)*ROW('State Dept. Foreign Per Diem'!$C$2:$C$1145)))),0)</f>
        <v>0</v>
      </c>
      <c r="K35" s="55"/>
      <c r="L35" s="54">
        <f>SUM(H35,K35)</f>
        <v>0</v>
      </c>
    </row>
    <row r="36" spans="1:12" ht="27" customHeight="1" x14ac:dyDescent="0.3">
      <c r="A36" s="61" t="str">
        <f>IF($N$17+2&gt;$N$18,"",$N$17+1)</f>
        <v/>
      </c>
      <c r="B36" s="52"/>
      <c r="C36" s="53" cm="1">
        <f t="array" ref="C36">IFERROR(IF(SUMPRODUCT(--($B36='State Dept. Foreign Per Diem'!$C$2:$C$1145)*--($A36&gt;='State Dept. Foreign Per Diem'!$E$2:$E$1145)*--($A36&lt;='State Dept. Foreign Per Diem'!$F$2:$F$1145))=0,0,INDEX('State Dept. Foreign Per Diem'!$N$1:$N$1145,SUMPRODUCT(--($B36='State Dept. Foreign Per Diem'!$C$2:$C$1145)*--($A36&gt;='State Dept. Foreign Per Diem'!$E$2:$E$1145)*--($A36&lt;='State Dept. Foreign Per Diem'!$F$2:$F$1145)*ROW('State Dept. Foreign Per Diem'!$C$2:$C$1145)))),0)</f>
        <v>0</v>
      </c>
      <c r="D36" s="52"/>
      <c r="E36" s="53" cm="1">
        <f t="array" ref="E36">IFERROR(IF(SUMPRODUCT(--($D36='State Dept. Foreign Per Diem'!$C$2:$C$1145)*--($A36&gt;='State Dept. Foreign Per Diem'!$E$2:$E$1145)*--($A36&lt;='State Dept. Foreign Per Diem'!$F$2:$F$1145))=0,0,INDEX('State Dept. Foreign Per Diem'!$O$1:$O$1145,SUMPRODUCT(--($D36='State Dept. Foreign Per Diem'!$C$2:$C$1145)*--($A36&gt;='State Dept. Foreign Per Diem'!$E$2:$E$1145)*--($A36&lt;='State Dept. Foreign Per Diem'!$F$2:$F$1145)*ROW('State Dept. Foreign Per Diem'!$C$2:$C$1145)))),0)</f>
        <v>0</v>
      </c>
      <c r="F36" s="52"/>
      <c r="G36" s="53" cm="1">
        <f t="array" ref="G36">IFERROR(IF(SUMPRODUCT(--($F36='State Dept. Foreign Per Diem'!$C$2:$C$1145)*--($A36&gt;='State Dept. Foreign Per Diem'!$E$2:$E$1145)*--($A36&lt;='State Dept. Foreign Per Diem'!$F$2:$F$1145))=0,0,INDEX('State Dept. Foreign Per Diem'!$P$1:$P$1145,SUMPRODUCT(--($F36='State Dept. Foreign Per Diem'!$C$2:$C$1145)*--($A36&gt;='State Dept. Foreign Per Diem'!$E$2:$E$1145)*--($A36&lt;='State Dept. Foreign Per Diem'!$F$2:$F$1145)*ROW('State Dept. Foreign Per Diem'!$C$2:$C$1145)))),0)</f>
        <v>0</v>
      </c>
      <c r="H36" s="54">
        <f>SUM(C36,E36,G36)</f>
        <v>0</v>
      </c>
      <c r="I36" s="52"/>
      <c r="J36" s="53" cm="1">
        <f t="array" ref="J36">IFERROR(IF(SUMPRODUCT(--($I36='State Dept. Foreign Per Diem'!$C$2:$C$1145)*--($A36&gt;='State Dept. Foreign Per Diem'!$E$2:$E$1145)*--($A36&lt;='State Dept. Foreign Per Diem'!$F$2:$F$1145))=0,0,INDEX('State Dept. Foreign Per Diem'!$G$1:$G$1145,SUMPRODUCT(--($I36='State Dept. Foreign Per Diem'!$C$2:$C$1145)*--($A36&gt;='State Dept. Foreign Per Diem'!$E$2:$E$1145)*--($A36&lt;='State Dept. Foreign Per Diem'!$F$2:$F$1145)*ROW('State Dept. Foreign Per Diem'!$C$2:$C$1145)))),0)</f>
        <v>0</v>
      </c>
      <c r="K36" s="55"/>
      <c r="L36" s="54">
        <f>SUM(H36,K36)</f>
        <v>0</v>
      </c>
    </row>
    <row r="37" spans="1:12" ht="27" customHeight="1" x14ac:dyDescent="0.3">
      <c r="A37" s="61" t="str">
        <f>IF($N$17+2&gt;$N$18,"",$N$17+2)</f>
        <v/>
      </c>
      <c r="B37" s="52"/>
      <c r="C37" s="53" cm="1">
        <f t="array" ref="C37">IFERROR(IF(SUMPRODUCT(--($B37='State Dept. Foreign Per Diem'!$C$2:$C$1145)*--($A37&gt;='State Dept. Foreign Per Diem'!$E$2:$E$1145)*--($A37&lt;='State Dept. Foreign Per Diem'!$F$2:$F$1145))=0,0,INDEX('State Dept. Foreign Per Diem'!$N$1:$N$1145,SUMPRODUCT(--($B37='State Dept. Foreign Per Diem'!$C$2:$C$1145)*--($A37&gt;='State Dept. Foreign Per Diem'!$E$2:$E$1145)*--($A37&lt;='State Dept. Foreign Per Diem'!$F$2:$F$1145)*ROW('State Dept. Foreign Per Diem'!$C$2:$C$1145)))),0)</f>
        <v>0</v>
      </c>
      <c r="D37" s="52"/>
      <c r="E37" s="53" cm="1">
        <f t="array" ref="E37">IFERROR(IF(SUMPRODUCT(--($D37='State Dept. Foreign Per Diem'!$C$2:$C$1145)*--($A37&gt;='State Dept. Foreign Per Diem'!$E$2:$E$1145)*--($A37&lt;='State Dept. Foreign Per Diem'!$F$2:$F$1145))=0,0,INDEX('State Dept. Foreign Per Diem'!$O$1:$O$1145,SUMPRODUCT(--($D37='State Dept. Foreign Per Diem'!$C$2:$C$1145)*--($A37&gt;='State Dept. Foreign Per Diem'!$E$2:$E$1145)*--($A37&lt;='State Dept. Foreign Per Diem'!$F$2:$F$1145)*ROW('State Dept. Foreign Per Diem'!$C$2:$C$1145)))),0)</f>
        <v>0</v>
      </c>
      <c r="F37" s="52"/>
      <c r="G37" s="53" cm="1">
        <f t="array" ref="G37">IFERROR(IF(SUMPRODUCT(--($F37='State Dept. Foreign Per Diem'!$C$2:$C$1145)*--($A37&gt;='State Dept. Foreign Per Diem'!$E$2:$E$1145)*--($A37&lt;='State Dept. Foreign Per Diem'!$F$2:$F$1145))=0,0,INDEX('State Dept. Foreign Per Diem'!$P$1:$P$1145,SUMPRODUCT(--($F37='State Dept. Foreign Per Diem'!$C$2:$C$1145)*--($A37&gt;='State Dept. Foreign Per Diem'!$E$2:$E$1145)*--($A37&lt;='State Dept. Foreign Per Diem'!$F$2:$F$1145)*ROW('State Dept. Foreign Per Diem'!$C$2:$C$1145)))),0)</f>
        <v>0</v>
      </c>
      <c r="H37" s="54">
        <f t="shared" ref="H37:H65" si="0">SUM(C37,E37,G37)</f>
        <v>0</v>
      </c>
      <c r="I37" s="52"/>
      <c r="J37" s="53" cm="1">
        <f t="array" ref="J37">IFERROR(IF(SUMPRODUCT(--($I37='State Dept. Foreign Per Diem'!$C$2:$C$1145)*--($A37&gt;='State Dept. Foreign Per Diem'!$E$2:$E$1145)*--($A37&lt;='State Dept. Foreign Per Diem'!$F$2:$F$1145))=0,0,INDEX('State Dept. Foreign Per Diem'!$G$1:$G$1145,SUMPRODUCT(--($I37='State Dept. Foreign Per Diem'!$C$2:$C$1145)*--($A37&gt;='State Dept. Foreign Per Diem'!$E$2:$E$1145)*--($A37&lt;='State Dept. Foreign Per Diem'!$F$2:$F$1145)*ROW('State Dept. Foreign Per Diem'!$C$2:$C$1145)))),0)</f>
        <v>0</v>
      </c>
      <c r="K37" s="55"/>
      <c r="L37" s="54">
        <f t="shared" ref="L37:L65" si="1">SUM(H37,K37)</f>
        <v>0</v>
      </c>
    </row>
    <row r="38" spans="1:12" ht="27" customHeight="1" x14ac:dyDescent="0.3">
      <c r="A38" s="61" t="str">
        <f>IF($N$17+3&gt;$N$18,"",$N$17+3)</f>
        <v/>
      </c>
      <c r="B38" s="52"/>
      <c r="C38" s="53" cm="1">
        <f t="array" ref="C38">IFERROR(IF(SUMPRODUCT(--($B38='State Dept. Foreign Per Diem'!$C$2:$C$1145)*--($A38&gt;='State Dept. Foreign Per Diem'!$E$2:$E$1145)*--($A38&lt;='State Dept. Foreign Per Diem'!$F$2:$F$1145))=0,0,INDEX('State Dept. Foreign Per Diem'!$N$1:$N$1145,SUMPRODUCT(--($B38='State Dept. Foreign Per Diem'!$C$2:$C$1145)*--($A38&gt;='State Dept. Foreign Per Diem'!$E$2:$E$1145)*--($A38&lt;='State Dept. Foreign Per Diem'!$F$2:$F$1145)*ROW('State Dept. Foreign Per Diem'!$C$2:$C$1145)))),0)</f>
        <v>0</v>
      </c>
      <c r="D38" s="52"/>
      <c r="E38" s="53" cm="1">
        <f t="array" ref="E38">IFERROR(IF(SUMPRODUCT(--($D38='State Dept. Foreign Per Diem'!$C$2:$C$1145)*--($A38&gt;='State Dept. Foreign Per Diem'!$E$2:$E$1145)*--($A38&lt;='State Dept. Foreign Per Diem'!$F$2:$F$1145))=0,0,INDEX('State Dept. Foreign Per Diem'!$O$1:$O$1145,SUMPRODUCT(--($D38='State Dept. Foreign Per Diem'!$C$2:$C$1145)*--($A38&gt;='State Dept. Foreign Per Diem'!$E$2:$E$1145)*--($A38&lt;='State Dept. Foreign Per Diem'!$F$2:$F$1145)*ROW('State Dept. Foreign Per Diem'!$C$2:$C$1145)))),0)</f>
        <v>0</v>
      </c>
      <c r="F38" s="52"/>
      <c r="G38" s="53" cm="1">
        <f t="array" ref="G38">IFERROR(IF(SUMPRODUCT(--($F38='State Dept. Foreign Per Diem'!$C$2:$C$1145)*--($A38&gt;='State Dept. Foreign Per Diem'!$E$2:$E$1145)*--($A38&lt;='State Dept. Foreign Per Diem'!$F$2:$F$1145))=0,0,INDEX('State Dept. Foreign Per Diem'!$P$1:$P$1145,SUMPRODUCT(--($F38='State Dept. Foreign Per Diem'!$C$2:$C$1145)*--($A38&gt;='State Dept. Foreign Per Diem'!$E$2:$E$1145)*--($A38&lt;='State Dept. Foreign Per Diem'!$F$2:$F$1145)*ROW('State Dept. Foreign Per Diem'!$C$2:$C$1145)))),0)</f>
        <v>0</v>
      </c>
      <c r="H38" s="54">
        <f t="shared" si="0"/>
        <v>0</v>
      </c>
      <c r="I38" s="52"/>
      <c r="J38" s="53" cm="1">
        <f t="array" ref="J38">IFERROR(IF(SUMPRODUCT(--($I38='State Dept. Foreign Per Diem'!$C$2:$C$1145)*--($A38&gt;='State Dept. Foreign Per Diem'!$E$2:$E$1145)*--($A38&lt;='State Dept. Foreign Per Diem'!$F$2:$F$1145))=0,0,INDEX('State Dept. Foreign Per Diem'!$G$1:$G$1145,SUMPRODUCT(--($I38='State Dept. Foreign Per Diem'!$C$2:$C$1145)*--($A38&gt;='State Dept. Foreign Per Diem'!$E$2:$E$1145)*--($A38&lt;='State Dept. Foreign Per Diem'!$F$2:$F$1145)*ROW('State Dept. Foreign Per Diem'!$C$2:$C$1145)))),0)</f>
        <v>0</v>
      </c>
      <c r="K38" s="55"/>
      <c r="L38" s="54">
        <f t="shared" si="1"/>
        <v>0</v>
      </c>
    </row>
    <row r="39" spans="1:12" ht="27" customHeight="1" x14ac:dyDescent="0.3">
      <c r="A39" s="61" t="str">
        <f>IF($N$17+4&gt;$N$18,"",$N$17+4)</f>
        <v/>
      </c>
      <c r="B39" s="52"/>
      <c r="C39" s="53" cm="1">
        <f t="array" ref="C39">IFERROR(IF(SUMPRODUCT(--($B39='State Dept. Foreign Per Diem'!$C$2:$C$1145)*--($A39&gt;='State Dept. Foreign Per Diem'!$E$2:$E$1145)*--($A39&lt;='State Dept. Foreign Per Diem'!$F$2:$F$1145))=0,0,INDEX('State Dept. Foreign Per Diem'!$N$1:$N$1145,SUMPRODUCT(--($B39='State Dept. Foreign Per Diem'!$C$2:$C$1145)*--($A39&gt;='State Dept. Foreign Per Diem'!$E$2:$E$1145)*--($A39&lt;='State Dept. Foreign Per Diem'!$F$2:$F$1145)*ROW('State Dept. Foreign Per Diem'!$C$2:$C$1145)))),0)</f>
        <v>0</v>
      </c>
      <c r="D39" s="52"/>
      <c r="E39" s="53" cm="1">
        <f t="array" ref="E39">IFERROR(IF(SUMPRODUCT(--($D39='State Dept. Foreign Per Diem'!$C$2:$C$1145)*--($A39&gt;='State Dept. Foreign Per Diem'!$E$2:$E$1145)*--($A39&lt;='State Dept. Foreign Per Diem'!$F$2:$F$1145))=0,0,INDEX('State Dept. Foreign Per Diem'!$O$1:$O$1145,SUMPRODUCT(--($D39='State Dept. Foreign Per Diem'!$C$2:$C$1145)*--($A39&gt;='State Dept. Foreign Per Diem'!$E$2:$E$1145)*--($A39&lt;='State Dept. Foreign Per Diem'!$F$2:$F$1145)*ROW('State Dept. Foreign Per Diem'!$C$2:$C$1145)))),0)</f>
        <v>0</v>
      </c>
      <c r="F39" s="52"/>
      <c r="G39" s="53" cm="1">
        <f t="array" ref="G39">IFERROR(IF(SUMPRODUCT(--($F39='State Dept. Foreign Per Diem'!$C$2:$C$1145)*--($A39&gt;='State Dept. Foreign Per Diem'!$E$2:$E$1145)*--($A39&lt;='State Dept. Foreign Per Diem'!$F$2:$F$1145))=0,0,INDEX('State Dept. Foreign Per Diem'!$P$1:$P$1145,SUMPRODUCT(--($F39='State Dept. Foreign Per Diem'!$C$2:$C$1145)*--($A39&gt;='State Dept. Foreign Per Diem'!$E$2:$E$1145)*--($A39&lt;='State Dept. Foreign Per Diem'!$F$2:$F$1145)*ROW('State Dept. Foreign Per Diem'!$C$2:$C$1145)))),0)</f>
        <v>0</v>
      </c>
      <c r="H39" s="54">
        <f t="shared" si="0"/>
        <v>0</v>
      </c>
      <c r="I39" s="52"/>
      <c r="J39" s="53" cm="1">
        <f t="array" ref="J39">IFERROR(IF(SUMPRODUCT(--($I39='State Dept. Foreign Per Diem'!$C$2:$C$1145)*--($A39&gt;='State Dept. Foreign Per Diem'!$E$2:$E$1145)*--($A39&lt;='State Dept. Foreign Per Diem'!$F$2:$F$1145))=0,0,INDEX('State Dept. Foreign Per Diem'!$G$1:$G$1145,SUMPRODUCT(--($I39='State Dept. Foreign Per Diem'!$C$2:$C$1145)*--($A39&gt;='State Dept. Foreign Per Diem'!$E$2:$E$1145)*--($A39&lt;='State Dept. Foreign Per Diem'!$F$2:$F$1145)*ROW('State Dept. Foreign Per Diem'!$C$2:$C$1145)))),0)</f>
        <v>0</v>
      </c>
      <c r="K39" s="55"/>
      <c r="L39" s="54">
        <f t="shared" si="1"/>
        <v>0</v>
      </c>
    </row>
    <row r="40" spans="1:12" ht="27" customHeight="1" x14ac:dyDescent="0.3">
      <c r="A40" s="61" t="str">
        <f>IF($N$17+5&gt;$N$18,"",$N$17+5)</f>
        <v/>
      </c>
      <c r="B40" s="52"/>
      <c r="C40" s="53" cm="1">
        <f t="array" ref="C40">IFERROR(IF(SUMPRODUCT(--($B40='State Dept. Foreign Per Diem'!$C$2:$C$1145)*--($A40&gt;='State Dept. Foreign Per Diem'!$E$2:$E$1145)*--($A40&lt;='State Dept. Foreign Per Diem'!$F$2:$F$1145))=0,0,INDEX('State Dept. Foreign Per Diem'!$N$1:$N$1145,SUMPRODUCT(--($B40='State Dept. Foreign Per Diem'!$C$2:$C$1145)*--($A40&gt;='State Dept. Foreign Per Diem'!$E$2:$E$1145)*--($A40&lt;='State Dept. Foreign Per Diem'!$F$2:$F$1145)*ROW('State Dept. Foreign Per Diem'!$C$2:$C$1145)))),0)</f>
        <v>0</v>
      </c>
      <c r="D40" s="52"/>
      <c r="E40" s="53" cm="1">
        <f t="array" ref="E40">IFERROR(IF(SUMPRODUCT(--($D40='State Dept. Foreign Per Diem'!$C$2:$C$1145)*--($A40&gt;='State Dept. Foreign Per Diem'!$E$2:$E$1145)*--($A40&lt;='State Dept. Foreign Per Diem'!$F$2:$F$1145))=0,0,INDEX('State Dept. Foreign Per Diem'!$O$1:$O$1145,SUMPRODUCT(--($D40='State Dept. Foreign Per Diem'!$C$2:$C$1145)*--($A40&gt;='State Dept. Foreign Per Diem'!$E$2:$E$1145)*--($A40&lt;='State Dept. Foreign Per Diem'!$F$2:$F$1145)*ROW('State Dept. Foreign Per Diem'!$C$2:$C$1145)))),0)</f>
        <v>0</v>
      </c>
      <c r="F40" s="52"/>
      <c r="G40" s="53" cm="1">
        <f t="array" ref="G40">IFERROR(IF(SUMPRODUCT(--($F40='State Dept. Foreign Per Diem'!$C$2:$C$1145)*--($A40&gt;='State Dept. Foreign Per Diem'!$E$2:$E$1145)*--($A40&lt;='State Dept. Foreign Per Diem'!$F$2:$F$1145))=0,0,INDEX('State Dept. Foreign Per Diem'!$P$1:$P$1145,SUMPRODUCT(--($F40='State Dept. Foreign Per Diem'!$C$2:$C$1145)*--($A40&gt;='State Dept. Foreign Per Diem'!$E$2:$E$1145)*--($A40&lt;='State Dept. Foreign Per Diem'!$F$2:$F$1145)*ROW('State Dept. Foreign Per Diem'!$C$2:$C$1145)))),0)</f>
        <v>0</v>
      </c>
      <c r="H40" s="54">
        <f t="shared" si="0"/>
        <v>0</v>
      </c>
      <c r="I40" s="52"/>
      <c r="J40" s="53" cm="1">
        <f t="array" ref="J40">IFERROR(IF(SUMPRODUCT(--($I40='State Dept. Foreign Per Diem'!$C$2:$C$1145)*--($A40&gt;='State Dept. Foreign Per Diem'!$E$2:$E$1145)*--($A40&lt;='State Dept. Foreign Per Diem'!$F$2:$F$1145))=0,0,INDEX('State Dept. Foreign Per Diem'!$G$1:$G$1145,SUMPRODUCT(--($I40='State Dept. Foreign Per Diem'!$C$2:$C$1145)*--($A40&gt;='State Dept. Foreign Per Diem'!$E$2:$E$1145)*--($A40&lt;='State Dept. Foreign Per Diem'!$F$2:$F$1145)*ROW('State Dept. Foreign Per Diem'!$C$2:$C$1145)))),0)</f>
        <v>0</v>
      </c>
      <c r="K40" s="55"/>
      <c r="L40" s="54">
        <f t="shared" si="1"/>
        <v>0</v>
      </c>
    </row>
    <row r="41" spans="1:12" ht="27" customHeight="1" x14ac:dyDescent="0.3">
      <c r="A41" s="61" t="str">
        <f>IF($N$17+6&gt;$N$18,"",$N$17+6)</f>
        <v/>
      </c>
      <c r="B41" s="52"/>
      <c r="C41" s="53" cm="1">
        <f t="array" ref="C41">IFERROR(IF(SUMPRODUCT(--($B41='State Dept. Foreign Per Diem'!$C$2:$C$1145)*--($A41&gt;='State Dept. Foreign Per Diem'!$E$2:$E$1145)*--($A41&lt;='State Dept. Foreign Per Diem'!$F$2:$F$1145))=0,0,INDEX('State Dept. Foreign Per Diem'!$N$1:$N$1145,SUMPRODUCT(--($B41='State Dept. Foreign Per Diem'!$C$2:$C$1145)*--($A41&gt;='State Dept. Foreign Per Diem'!$E$2:$E$1145)*--($A41&lt;='State Dept. Foreign Per Diem'!$F$2:$F$1145)*ROW('State Dept. Foreign Per Diem'!$C$2:$C$1145)))),0)</f>
        <v>0</v>
      </c>
      <c r="D41" s="52"/>
      <c r="E41" s="53" cm="1">
        <f t="array" ref="E41">IFERROR(IF(SUMPRODUCT(--($D41='State Dept. Foreign Per Diem'!$C$2:$C$1145)*--($A41&gt;='State Dept. Foreign Per Diem'!$E$2:$E$1145)*--($A41&lt;='State Dept. Foreign Per Diem'!$F$2:$F$1145))=0,0,INDEX('State Dept. Foreign Per Diem'!$O$1:$O$1145,SUMPRODUCT(--($D41='State Dept. Foreign Per Diem'!$C$2:$C$1145)*--($A41&gt;='State Dept. Foreign Per Diem'!$E$2:$E$1145)*--($A41&lt;='State Dept. Foreign Per Diem'!$F$2:$F$1145)*ROW('State Dept. Foreign Per Diem'!$C$2:$C$1145)))),0)</f>
        <v>0</v>
      </c>
      <c r="F41" s="52"/>
      <c r="G41" s="53" cm="1">
        <f t="array" ref="G41">IFERROR(IF(SUMPRODUCT(--($F41='State Dept. Foreign Per Diem'!$C$2:$C$1145)*--($A41&gt;='State Dept. Foreign Per Diem'!$E$2:$E$1145)*--($A41&lt;='State Dept. Foreign Per Diem'!$F$2:$F$1145))=0,0,INDEX('State Dept. Foreign Per Diem'!$P$1:$P$1145,SUMPRODUCT(--($F41='State Dept. Foreign Per Diem'!$C$2:$C$1145)*--($A41&gt;='State Dept. Foreign Per Diem'!$E$2:$E$1145)*--($A41&lt;='State Dept. Foreign Per Diem'!$F$2:$F$1145)*ROW('State Dept. Foreign Per Diem'!$C$2:$C$1145)))),0)</f>
        <v>0</v>
      </c>
      <c r="H41" s="54">
        <f t="shared" si="0"/>
        <v>0</v>
      </c>
      <c r="I41" s="52"/>
      <c r="J41" s="53" cm="1">
        <f t="array" ref="J41">IFERROR(IF(SUMPRODUCT(--($I41='State Dept. Foreign Per Diem'!$C$2:$C$1145)*--($A41&gt;='State Dept. Foreign Per Diem'!$E$2:$E$1145)*--($A41&lt;='State Dept. Foreign Per Diem'!$F$2:$F$1145))=0,0,INDEX('State Dept. Foreign Per Diem'!$G$1:$G$1145,SUMPRODUCT(--($I41='State Dept. Foreign Per Diem'!$C$2:$C$1145)*--($A41&gt;='State Dept. Foreign Per Diem'!$E$2:$E$1145)*--($A41&lt;='State Dept. Foreign Per Diem'!$F$2:$F$1145)*ROW('State Dept. Foreign Per Diem'!$C$2:$C$1145)))),0)</f>
        <v>0</v>
      </c>
      <c r="K41" s="55"/>
      <c r="L41" s="54">
        <f t="shared" si="1"/>
        <v>0</v>
      </c>
    </row>
    <row r="42" spans="1:12" ht="27" customHeight="1" x14ac:dyDescent="0.3">
      <c r="A42" s="61" t="str">
        <f>IF($N$17+7&gt;$N$18,"",$N$17+7)</f>
        <v/>
      </c>
      <c r="B42" s="52"/>
      <c r="C42" s="53" cm="1">
        <f t="array" ref="C42">IFERROR(IF(SUMPRODUCT(--($B42='State Dept. Foreign Per Diem'!$C$2:$C$1145)*--($A42&gt;='State Dept. Foreign Per Diem'!$E$2:$E$1145)*--($A42&lt;='State Dept. Foreign Per Diem'!$F$2:$F$1145))=0,0,INDEX('State Dept. Foreign Per Diem'!$N$1:$N$1145,SUMPRODUCT(--($B42='State Dept. Foreign Per Diem'!$C$2:$C$1145)*--($A42&gt;='State Dept. Foreign Per Diem'!$E$2:$E$1145)*--($A42&lt;='State Dept. Foreign Per Diem'!$F$2:$F$1145)*ROW('State Dept. Foreign Per Diem'!$C$2:$C$1145)))),0)</f>
        <v>0</v>
      </c>
      <c r="D42" s="52"/>
      <c r="E42" s="53" cm="1">
        <f t="array" ref="E42">IFERROR(IF(SUMPRODUCT(--($D42='State Dept. Foreign Per Diem'!$C$2:$C$1145)*--($A42&gt;='State Dept. Foreign Per Diem'!$E$2:$E$1145)*--($A42&lt;='State Dept. Foreign Per Diem'!$F$2:$F$1145))=0,0,INDEX('State Dept. Foreign Per Diem'!$O$1:$O$1145,SUMPRODUCT(--($D42='State Dept. Foreign Per Diem'!$C$2:$C$1145)*--($A42&gt;='State Dept. Foreign Per Diem'!$E$2:$E$1145)*--($A42&lt;='State Dept. Foreign Per Diem'!$F$2:$F$1145)*ROW('State Dept. Foreign Per Diem'!$C$2:$C$1145)))),0)</f>
        <v>0</v>
      </c>
      <c r="F42" s="52"/>
      <c r="G42" s="53" cm="1">
        <f t="array" ref="G42">IFERROR(IF(SUMPRODUCT(--($F42='State Dept. Foreign Per Diem'!$C$2:$C$1145)*--($A42&gt;='State Dept. Foreign Per Diem'!$E$2:$E$1145)*--($A42&lt;='State Dept. Foreign Per Diem'!$F$2:$F$1145))=0,0,INDEX('State Dept. Foreign Per Diem'!$P$1:$P$1145,SUMPRODUCT(--($F42='State Dept. Foreign Per Diem'!$C$2:$C$1145)*--($A42&gt;='State Dept. Foreign Per Diem'!$E$2:$E$1145)*--($A42&lt;='State Dept. Foreign Per Diem'!$F$2:$F$1145)*ROW('State Dept. Foreign Per Diem'!$C$2:$C$1145)))),0)</f>
        <v>0</v>
      </c>
      <c r="H42" s="54">
        <f t="shared" si="0"/>
        <v>0</v>
      </c>
      <c r="I42" s="52"/>
      <c r="J42" s="53" cm="1">
        <f t="array" ref="J42">IFERROR(IF(SUMPRODUCT(--($I42='State Dept. Foreign Per Diem'!$C$2:$C$1145)*--($A42&gt;='State Dept. Foreign Per Diem'!$E$2:$E$1145)*--($A42&lt;='State Dept. Foreign Per Diem'!$F$2:$F$1145))=0,0,INDEX('State Dept. Foreign Per Diem'!$G$1:$G$1145,SUMPRODUCT(--($I42='State Dept. Foreign Per Diem'!$C$2:$C$1145)*--($A42&gt;='State Dept. Foreign Per Diem'!$E$2:$E$1145)*--($A42&lt;='State Dept. Foreign Per Diem'!$F$2:$F$1145)*ROW('State Dept. Foreign Per Diem'!$C$2:$C$1145)))),0)</f>
        <v>0</v>
      </c>
      <c r="K42" s="55"/>
      <c r="L42" s="54">
        <f t="shared" si="1"/>
        <v>0</v>
      </c>
    </row>
    <row r="43" spans="1:12" ht="27" customHeight="1" x14ac:dyDescent="0.3">
      <c r="A43" s="61" t="str">
        <f>IF($N$17+8&gt;$N$18,"",$N$17+8)</f>
        <v/>
      </c>
      <c r="B43" s="52"/>
      <c r="C43" s="53" cm="1">
        <f t="array" ref="C43">IFERROR(IF(SUMPRODUCT(--($B43='State Dept. Foreign Per Diem'!$C$2:$C$1145)*--($A43&gt;='State Dept. Foreign Per Diem'!$E$2:$E$1145)*--($A43&lt;='State Dept. Foreign Per Diem'!$F$2:$F$1145))=0,0,INDEX('State Dept. Foreign Per Diem'!$N$1:$N$1145,SUMPRODUCT(--($B43='State Dept. Foreign Per Diem'!$C$2:$C$1145)*--($A43&gt;='State Dept. Foreign Per Diem'!$E$2:$E$1145)*--($A43&lt;='State Dept. Foreign Per Diem'!$F$2:$F$1145)*ROW('State Dept. Foreign Per Diem'!$C$2:$C$1145)))),0)</f>
        <v>0</v>
      </c>
      <c r="D43" s="52"/>
      <c r="E43" s="53" cm="1">
        <f t="array" ref="E43">IFERROR(IF(SUMPRODUCT(--($D43='State Dept. Foreign Per Diem'!$C$2:$C$1145)*--($A43&gt;='State Dept. Foreign Per Diem'!$E$2:$E$1145)*--($A43&lt;='State Dept. Foreign Per Diem'!$F$2:$F$1145))=0,0,INDEX('State Dept. Foreign Per Diem'!$O$1:$O$1145,SUMPRODUCT(--($D43='State Dept. Foreign Per Diem'!$C$2:$C$1145)*--($A43&gt;='State Dept. Foreign Per Diem'!$E$2:$E$1145)*--($A43&lt;='State Dept. Foreign Per Diem'!$F$2:$F$1145)*ROW('State Dept. Foreign Per Diem'!$C$2:$C$1145)))),0)</f>
        <v>0</v>
      </c>
      <c r="F43" s="52"/>
      <c r="G43" s="53" cm="1">
        <f t="array" ref="G43">IFERROR(IF(SUMPRODUCT(--($F43='State Dept. Foreign Per Diem'!$C$2:$C$1145)*--($A43&gt;='State Dept. Foreign Per Diem'!$E$2:$E$1145)*--($A43&lt;='State Dept. Foreign Per Diem'!$F$2:$F$1145))=0,0,INDEX('State Dept. Foreign Per Diem'!$P$1:$P$1145,SUMPRODUCT(--($F43='State Dept. Foreign Per Diem'!$C$2:$C$1145)*--($A43&gt;='State Dept. Foreign Per Diem'!$E$2:$E$1145)*--($A43&lt;='State Dept. Foreign Per Diem'!$F$2:$F$1145)*ROW('State Dept. Foreign Per Diem'!$C$2:$C$1145)))),0)</f>
        <v>0</v>
      </c>
      <c r="H43" s="54">
        <f t="shared" si="0"/>
        <v>0</v>
      </c>
      <c r="I43" s="52"/>
      <c r="J43" s="53" cm="1">
        <f t="array" ref="J43">IFERROR(IF(SUMPRODUCT(--($I43='State Dept. Foreign Per Diem'!$C$2:$C$1145)*--($A43&gt;='State Dept. Foreign Per Diem'!$E$2:$E$1145)*--($A43&lt;='State Dept. Foreign Per Diem'!$F$2:$F$1145))=0,0,INDEX('State Dept. Foreign Per Diem'!$G$1:$G$1145,SUMPRODUCT(--($I43='State Dept. Foreign Per Diem'!$C$2:$C$1145)*--($A43&gt;='State Dept. Foreign Per Diem'!$E$2:$E$1145)*--($A43&lt;='State Dept. Foreign Per Diem'!$F$2:$F$1145)*ROW('State Dept. Foreign Per Diem'!$C$2:$C$1145)))),0)</f>
        <v>0</v>
      </c>
      <c r="K43" s="55"/>
      <c r="L43" s="54">
        <f t="shared" si="1"/>
        <v>0</v>
      </c>
    </row>
    <row r="44" spans="1:12" ht="27" customHeight="1" x14ac:dyDescent="0.3">
      <c r="A44" s="61" t="str">
        <f>IF($N$17+9&gt;$N$18,"",$N$17+9)</f>
        <v/>
      </c>
      <c r="B44" s="52"/>
      <c r="C44" s="53" cm="1">
        <f t="array" ref="C44">IFERROR(IF(SUMPRODUCT(--($B44='State Dept. Foreign Per Diem'!$C$2:$C$1145)*--($A44&gt;='State Dept. Foreign Per Diem'!$E$2:$E$1145)*--($A44&lt;='State Dept. Foreign Per Diem'!$F$2:$F$1145))=0,0,INDEX('State Dept. Foreign Per Diem'!$N$1:$N$1145,SUMPRODUCT(--($B44='State Dept. Foreign Per Diem'!$C$2:$C$1145)*--($A44&gt;='State Dept. Foreign Per Diem'!$E$2:$E$1145)*--($A44&lt;='State Dept. Foreign Per Diem'!$F$2:$F$1145)*ROW('State Dept. Foreign Per Diem'!$C$2:$C$1145)))),0)</f>
        <v>0</v>
      </c>
      <c r="D44" s="52"/>
      <c r="E44" s="53" cm="1">
        <f t="array" ref="E44">IFERROR(IF(SUMPRODUCT(--($D44='State Dept. Foreign Per Diem'!$C$2:$C$1145)*--($A44&gt;='State Dept. Foreign Per Diem'!$E$2:$E$1145)*--($A44&lt;='State Dept. Foreign Per Diem'!$F$2:$F$1145))=0,0,INDEX('State Dept. Foreign Per Diem'!$O$1:$O$1145,SUMPRODUCT(--($D44='State Dept. Foreign Per Diem'!$C$2:$C$1145)*--($A44&gt;='State Dept. Foreign Per Diem'!$E$2:$E$1145)*--($A44&lt;='State Dept. Foreign Per Diem'!$F$2:$F$1145)*ROW('State Dept. Foreign Per Diem'!$C$2:$C$1145)))),0)</f>
        <v>0</v>
      </c>
      <c r="F44" s="52"/>
      <c r="G44" s="53" cm="1">
        <f t="array" ref="G44">IFERROR(IF(SUMPRODUCT(--($F44='State Dept. Foreign Per Diem'!$C$2:$C$1145)*--($A44&gt;='State Dept. Foreign Per Diem'!$E$2:$E$1145)*--($A44&lt;='State Dept. Foreign Per Diem'!$F$2:$F$1145))=0,0,INDEX('State Dept. Foreign Per Diem'!$P$1:$P$1145,SUMPRODUCT(--($F44='State Dept. Foreign Per Diem'!$C$2:$C$1145)*--($A44&gt;='State Dept. Foreign Per Diem'!$E$2:$E$1145)*--($A44&lt;='State Dept. Foreign Per Diem'!$F$2:$F$1145)*ROW('State Dept. Foreign Per Diem'!$C$2:$C$1145)))),0)</f>
        <v>0</v>
      </c>
      <c r="H44" s="54">
        <f t="shared" si="0"/>
        <v>0</v>
      </c>
      <c r="I44" s="52"/>
      <c r="J44" s="53" cm="1">
        <f t="array" ref="J44">IFERROR(IF(SUMPRODUCT(--($I44='State Dept. Foreign Per Diem'!$C$2:$C$1145)*--($A44&gt;='State Dept. Foreign Per Diem'!$E$2:$E$1145)*--($A44&lt;='State Dept. Foreign Per Diem'!$F$2:$F$1145))=0,0,INDEX('State Dept. Foreign Per Diem'!$G$1:$G$1145,SUMPRODUCT(--($I44='State Dept. Foreign Per Diem'!$C$2:$C$1145)*--($A44&gt;='State Dept. Foreign Per Diem'!$E$2:$E$1145)*--($A44&lt;='State Dept. Foreign Per Diem'!$F$2:$F$1145)*ROW('State Dept. Foreign Per Diem'!$C$2:$C$1145)))),0)</f>
        <v>0</v>
      </c>
      <c r="K44" s="55"/>
      <c r="L44" s="54">
        <f t="shared" si="1"/>
        <v>0</v>
      </c>
    </row>
    <row r="45" spans="1:12" ht="27" customHeight="1" x14ac:dyDescent="0.3">
      <c r="A45" s="61" t="str">
        <f>IF($N$17+10&gt;$N$18,"",$N$17+10)</f>
        <v/>
      </c>
      <c r="B45" s="52"/>
      <c r="C45" s="53" cm="1">
        <f t="array" ref="C45">IFERROR(IF(SUMPRODUCT(--($B45='State Dept. Foreign Per Diem'!$C$2:$C$1145)*--($A45&gt;='State Dept. Foreign Per Diem'!$E$2:$E$1145)*--($A45&lt;='State Dept. Foreign Per Diem'!$F$2:$F$1145))=0,0,INDEX('State Dept. Foreign Per Diem'!$N$1:$N$1145,SUMPRODUCT(--($B45='State Dept. Foreign Per Diem'!$C$2:$C$1145)*--($A45&gt;='State Dept. Foreign Per Diem'!$E$2:$E$1145)*--($A45&lt;='State Dept. Foreign Per Diem'!$F$2:$F$1145)*ROW('State Dept. Foreign Per Diem'!$C$2:$C$1145)))),0)</f>
        <v>0</v>
      </c>
      <c r="D45" s="52"/>
      <c r="E45" s="53" cm="1">
        <f t="array" ref="E45">IFERROR(IF(SUMPRODUCT(--($D45='State Dept. Foreign Per Diem'!$C$2:$C$1145)*--($A45&gt;='State Dept. Foreign Per Diem'!$E$2:$E$1145)*--($A45&lt;='State Dept. Foreign Per Diem'!$F$2:$F$1145))=0,0,INDEX('State Dept. Foreign Per Diem'!$O$1:$O$1145,SUMPRODUCT(--($D45='State Dept. Foreign Per Diem'!$C$2:$C$1145)*--($A45&gt;='State Dept. Foreign Per Diem'!$E$2:$E$1145)*--($A45&lt;='State Dept. Foreign Per Diem'!$F$2:$F$1145)*ROW('State Dept. Foreign Per Diem'!$C$2:$C$1145)))),0)</f>
        <v>0</v>
      </c>
      <c r="F45" s="52"/>
      <c r="G45" s="53" cm="1">
        <f t="array" ref="G45">IFERROR(IF(SUMPRODUCT(--($F45='State Dept. Foreign Per Diem'!$C$2:$C$1145)*--($A45&gt;='State Dept. Foreign Per Diem'!$E$2:$E$1145)*--($A45&lt;='State Dept. Foreign Per Diem'!$F$2:$F$1145))=0,0,INDEX('State Dept. Foreign Per Diem'!$P$1:$P$1145,SUMPRODUCT(--($F45='State Dept. Foreign Per Diem'!$C$2:$C$1145)*--($A45&gt;='State Dept. Foreign Per Diem'!$E$2:$E$1145)*--($A45&lt;='State Dept. Foreign Per Diem'!$F$2:$F$1145)*ROW('State Dept. Foreign Per Diem'!$C$2:$C$1145)))),0)</f>
        <v>0</v>
      </c>
      <c r="H45" s="54">
        <f t="shared" si="0"/>
        <v>0</v>
      </c>
      <c r="I45" s="52"/>
      <c r="J45" s="53" cm="1">
        <f t="array" ref="J45">IFERROR(IF(SUMPRODUCT(--($I45='State Dept. Foreign Per Diem'!$C$2:$C$1145)*--($A45&gt;='State Dept. Foreign Per Diem'!$E$2:$E$1145)*--($A45&lt;='State Dept. Foreign Per Diem'!$F$2:$F$1145))=0,0,INDEX('State Dept. Foreign Per Diem'!$G$1:$G$1145,SUMPRODUCT(--($I45='State Dept. Foreign Per Diem'!$C$2:$C$1145)*--($A45&gt;='State Dept. Foreign Per Diem'!$E$2:$E$1145)*--($A45&lt;='State Dept. Foreign Per Diem'!$F$2:$F$1145)*ROW('State Dept. Foreign Per Diem'!$C$2:$C$1145)))),0)</f>
        <v>0</v>
      </c>
      <c r="K45" s="55"/>
      <c r="L45" s="54">
        <f t="shared" si="1"/>
        <v>0</v>
      </c>
    </row>
    <row r="46" spans="1:12" ht="27" customHeight="1" x14ac:dyDescent="0.3">
      <c r="A46" s="61" t="str">
        <f>IF($N$17+11&gt;$N$18,"",$N$17+11)</f>
        <v/>
      </c>
      <c r="B46" s="52"/>
      <c r="C46" s="53" cm="1">
        <f t="array" ref="C46">IFERROR(IF(SUMPRODUCT(--($B46='State Dept. Foreign Per Diem'!$C$2:$C$1145)*--($A46&gt;='State Dept. Foreign Per Diem'!$E$2:$E$1145)*--($A46&lt;='State Dept. Foreign Per Diem'!$F$2:$F$1145))=0,0,INDEX('State Dept. Foreign Per Diem'!$N$1:$N$1145,SUMPRODUCT(--($B46='State Dept. Foreign Per Diem'!$C$2:$C$1145)*--($A46&gt;='State Dept. Foreign Per Diem'!$E$2:$E$1145)*--($A46&lt;='State Dept. Foreign Per Diem'!$F$2:$F$1145)*ROW('State Dept. Foreign Per Diem'!$C$2:$C$1145)))),0)</f>
        <v>0</v>
      </c>
      <c r="D46" s="52"/>
      <c r="E46" s="53" cm="1">
        <f t="array" ref="E46">IFERROR(IF(SUMPRODUCT(--($D46='State Dept. Foreign Per Diem'!$C$2:$C$1145)*--($A46&gt;='State Dept. Foreign Per Diem'!$E$2:$E$1145)*--($A46&lt;='State Dept. Foreign Per Diem'!$F$2:$F$1145))=0,0,INDEX('State Dept. Foreign Per Diem'!$O$1:$O$1145,SUMPRODUCT(--($D46='State Dept. Foreign Per Diem'!$C$2:$C$1145)*--($A46&gt;='State Dept. Foreign Per Diem'!$E$2:$E$1145)*--($A46&lt;='State Dept. Foreign Per Diem'!$F$2:$F$1145)*ROW('State Dept. Foreign Per Diem'!$C$2:$C$1145)))),0)</f>
        <v>0</v>
      </c>
      <c r="F46" s="52"/>
      <c r="G46" s="53" cm="1">
        <f t="array" ref="G46">IFERROR(IF(SUMPRODUCT(--($F46='State Dept. Foreign Per Diem'!$C$2:$C$1145)*--($A46&gt;='State Dept. Foreign Per Diem'!$E$2:$E$1145)*--($A46&lt;='State Dept. Foreign Per Diem'!$F$2:$F$1145))=0,0,INDEX('State Dept. Foreign Per Diem'!$P$1:$P$1145,SUMPRODUCT(--($F46='State Dept. Foreign Per Diem'!$C$2:$C$1145)*--($A46&gt;='State Dept. Foreign Per Diem'!$E$2:$E$1145)*--($A46&lt;='State Dept. Foreign Per Diem'!$F$2:$F$1145)*ROW('State Dept. Foreign Per Diem'!$C$2:$C$1145)))),0)</f>
        <v>0</v>
      </c>
      <c r="H46" s="54">
        <f t="shared" si="0"/>
        <v>0</v>
      </c>
      <c r="I46" s="52"/>
      <c r="J46" s="53" cm="1">
        <f t="array" ref="J46">IFERROR(IF(SUMPRODUCT(--($I46='State Dept. Foreign Per Diem'!$C$2:$C$1145)*--($A46&gt;='State Dept. Foreign Per Diem'!$E$2:$E$1145)*--($A46&lt;='State Dept. Foreign Per Diem'!$F$2:$F$1145))=0,0,INDEX('State Dept. Foreign Per Diem'!$G$1:$G$1145,SUMPRODUCT(--($I46='State Dept. Foreign Per Diem'!$C$2:$C$1145)*--($A46&gt;='State Dept. Foreign Per Diem'!$E$2:$E$1145)*--($A46&lt;='State Dept. Foreign Per Diem'!$F$2:$F$1145)*ROW('State Dept. Foreign Per Diem'!$C$2:$C$1145)))),0)</f>
        <v>0</v>
      </c>
      <c r="K46" s="55"/>
      <c r="L46" s="54">
        <f t="shared" si="1"/>
        <v>0</v>
      </c>
    </row>
    <row r="47" spans="1:12" ht="27" customHeight="1" x14ac:dyDescent="0.3">
      <c r="A47" s="61" t="str">
        <f>IF($N$17+12&gt;$N$18,"",$N$17+12)</f>
        <v/>
      </c>
      <c r="B47" s="52"/>
      <c r="C47" s="53" cm="1">
        <f t="array" ref="C47">IFERROR(IF(SUMPRODUCT(--($B47='State Dept. Foreign Per Diem'!$C$2:$C$1145)*--($A47&gt;='State Dept. Foreign Per Diem'!$E$2:$E$1145)*--($A47&lt;='State Dept. Foreign Per Diem'!$F$2:$F$1145))=0,0,INDEX('State Dept. Foreign Per Diem'!$N$1:$N$1145,SUMPRODUCT(--($B47='State Dept. Foreign Per Diem'!$C$2:$C$1145)*--($A47&gt;='State Dept. Foreign Per Diem'!$E$2:$E$1145)*--($A47&lt;='State Dept. Foreign Per Diem'!$F$2:$F$1145)*ROW('State Dept. Foreign Per Diem'!$C$2:$C$1145)))),0)</f>
        <v>0</v>
      </c>
      <c r="D47" s="52"/>
      <c r="E47" s="53" cm="1">
        <f t="array" ref="E47">IFERROR(IF(SUMPRODUCT(--($D47='State Dept. Foreign Per Diem'!$C$2:$C$1145)*--($A47&gt;='State Dept. Foreign Per Diem'!$E$2:$E$1145)*--($A47&lt;='State Dept. Foreign Per Diem'!$F$2:$F$1145))=0,0,INDEX('State Dept. Foreign Per Diem'!$O$1:$O$1145,SUMPRODUCT(--($D47='State Dept. Foreign Per Diem'!$C$2:$C$1145)*--($A47&gt;='State Dept. Foreign Per Diem'!$E$2:$E$1145)*--($A47&lt;='State Dept. Foreign Per Diem'!$F$2:$F$1145)*ROW('State Dept. Foreign Per Diem'!$C$2:$C$1145)))),0)</f>
        <v>0</v>
      </c>
      <c r="F47" s="52"/>
      <c r="G47" s="53" cm="1">
        <f t="array" ref="G47">IFERROR(IF(SUMPRODUCT(--($F47='State Dept. Foreign Per Diem'!$C$2:$C$1145)*--($A47&gt;='State Dept. Foreign Per Diem'!$E$2:$E$1145)*--($A47&lt;='State Dept. Foreign Per Diem'!$F$2:$F$1145))=0,0,INDEX('State Dept. Foreign Per Diem'!$P$1:$P$1145,SUMPRODUCT(--($F47='State Dept. Foreign Per Diem'!$C$2:$C$1145)*--($A47&gt;='State Dept. Foreign Per Diem'!$E$2:$E$1145)*--($A47&lt;='State Dept. Foreign Per Diem'!$F$2:$F$1145)*ROW('State Dept. Foreign Per Diem'!$C$2:$C$1145)))),0)</f>
        <v>0</v>
      </c>
      <c r="H47" s="54">
        <f t="shared" si="0"/>
        <v>0</v>
      </c>
      <c r="I47" s="52"/>
      <c r="J47" s="53" cm="1">
        <f t="array" ref="J47">IFERROR(IF(SUMPRODUCT(--($I47='State Dept. Foreign Per Diem'!$C$2:$C$1145)*--($A47&gt;='State Dept. Foreign Per Diem'!$E$2:$E$1145)*--($A47&lt;='State Dept. Foreign Per Diem'!$F$2:$F$1145))=0,0,INDEX('State Dept. Foreign Per Diem'!$G$1:$G$1145,SUMPRODUCT(--($I47='State Dept. Foreign Per Diem'!$C$2:$C$1145)*--($A47&gt;='State Dept. Foreign Per Diem'!$E$2:$E$1145)*--($A47&lt;='State Dept. Foreign Per Diem'!$F$2:$F$1145)*ROW('State Dept. Foreign Per Diem'!$C$2:$C$1145)))),0)</f>
        <v>0</v>
      </c>
      <c r="K47" s="55"/>
      <c r="L47" s="54">
        <f t="shared" si="1"/>
        <v>0</v>
      </c>
    </row>
    <row r="48" spans="1:12" ht="27" customHeight="1" x14ac:dyDescent="0.3">
      <c r="A48" s="61" t="str">
        <f>IF($N$17+13&gt;$N$18,"",$N$17+13)</f>
        <v/>
      </c>
      <c r="B48" s="52"/>
      <c r="C48" s="53" cm="1">
        <f t="array" ref="C48">IFERROR(IF(SUMPRODUCT(--($B48='State Dept. Foreign Per Diem'!$C$2:$C$1145)*--($A48&gt;='State Dept. Foreign Per Diem'!$E$2:$E$1145)*--($A48&lt;='State Dept. Foreign Per Diem'!$F$2:$F$1145))=0,0,INDEX('State Dept. Foreign Per Diem'!$N$1:$N$1145,SUMPRODUCT(--($B48='State Dept. Foreign Per Diem'!$C$2:$C$1145)*--($A48&gt;='State Dept. Foreign Per Diem'!$E$2:$E$1145)*--($A48&lt;='State Dept. Foreign Per Diem'!$F$2:$F$1145)*ROW('State Dept. Foreign Per Diem'!$C$2:$C$1145)))),0)</f>
        <v>0</v>
      </c>
      <c r="D48" s="52"/>
      <c r="E48" s="53" cm="1">
        <f t="array" ref="E48">IFERROR(IF(SUMPRODUCT(--($D48='State Dept. Foreign Per Diem'!$C$2:$C$1145)*--($A48&gt;='State Dept. Foreign Per Diem'!$E$2:$E$1145)*--($A48&lt;='State Dept. Foreign Per Diem'!$F$2:$F$1145))=0,0,INDEX('State Dept. Foreign Per Diem'!$O$1:$O$1145,SUMPRODUCT(--($D48='State Dept. Foreign Per Diem'!$C$2:$C$1145)*--($A48&gt;='State Dept. Foreign Per Diem'!$E$2:$E$1145)*--($A48&lt;='State Dept. Foreign Per Diem'!$F$2:$F$1145)*ROW('State Dept. Foreign Per Diem'!$C$2:$C$1145)))),0)</f>
        <v>0</v>
      </c>
      <c r="F48" s="52"/>
      <c r="G48" s="53" cm="1">
        <f t="array" ref="G48">IFERROR(IF(SUMPRODUCT(--($F48='State Dept. Foreign Per Diem'!$C$2:$C$1145)*--($A48&gt;='State Dept. Foreign Per Diem'!$E$2:$E$1145)*--($A48&lt;='State Dept. Foreign Per Diem'!$F$2:$F$1145))=0,0,INDEX('State Dept. Foreign Per Diem'!$P$1:$P$1145,SUMPRODUCT(--($F48='State Dept. Foreign Per Diem'!$C$2:$C$1145)*--($A48&gt;='State Dept. Foreign Per Diem'!$E$2:$E$1145)*--($A48&lt;='State Dept. Foreign Per Diem'!$F$2:$F$1145)*ROW('State Dept. Foreign Per Diem'!$C$2:$C$1145)))),0)</f>
        <v>0</v>
      </c>
      <c r="H48" s="54">
        <f t="shared" si="0"/>
        <v>0</v>
      </c>
      <c r="I48" s="52"/>
      <c r="J48" s="53" cm="1">
        <f t="array" ref="J48">IFERROR(IF(SUMPRODUCT(--($I48='State Dept. Foreign Per Diem'!$C$2:$C$1145)*--($A48&gt;='State Dept. Foreign Per Diem'!$E$2:$E$1145)*--($A48&lt;='State Dept. Foreign Per Diem'!$F$2:$F$1145))=0,0,INDEX('State Dept. Foreign Per Diem'!$G$1:$G$1145,SUMPRODUCT(--($I48='State Dept. Foreign Per Diem'!$C$2:$C$1145)*--($A48&gt;='State Dept. Foreign Per Diem'!$E$2:$E$1145)*--($A48&lt;='State Dept. Foreign Per Diem'!$F$2:$F$1145)*ROW('State Dept. Foreign Per Diem'!$C$2:$C$1145)))),0)</f>
        <v>0</v>
      </c>
      <c r="K48" s="55"/>
      <c r="L48" s="54">
        <f t="shared" si="1"/>
        <v>0</v>
      </c>
    </row>
    <row r="49" spans="1:12" ht="27" customHeight="1" x14ac:dyDescent="0.3">
      <c r="A49" s="61" t="str">
        <f>IF($N$17+14&gt;$N$18,"",$N$17+14)</f>
        <v/>
      </c>
      <c r="B49" s="52"/>
      <c r="C49" s="53" cm="1">
        <f t="array" ref="C49">IFERROR(IF(SUMPRODUCT(--($B49='State Dept. Foreign Per Diem'!$C$2:$C$1145)*--($A49&gt;='State Dept. Foreign Per Diem'!$E$2:$E$1145)*--($A49&lt;='State Dept. Foreign Per Diem'!$F$2:$F$1145))=0,0,INDEX('State Dept. Foreign Per Diem'!$N$1:$N$1145,SUMPRODUCT(--($B49='State Dept. Foreign Per Diem'!$C$2:$C$1145)*--($A49&gt;='State Dept. Foreign Per Diem'!$E$2:$E$1145)*--($A49&lt;='State Dept. Foreign Per Diem'!$F$2:$F$1145)*ROW('State Dept. Foreign Per Diem'!$C$2:$C$1145)))),0)</f>
        <v>0</v>
      </c>
      <c r="D49" s="52"/>
      <c r="E49" s="53" cm="1">
        <f t="array" ref="E49">IFERROR(IF(SUMPRODUCT(--($D49='State Dept. Foreign Per Diem'!$C$2:$C$1145)*--($A49&gt;='State Dept. Foreign Per Diem'!$E$2:$E$1145)*--($A49&lt;='State Dept. Foreign Per Diem'!$F$2:$F$1145))=0,0,INDEX('State Dept. Foreign Per Diem'!$O$1:$O$1145,SUMPRODUCT(--($D49='State Dept. Foreign Per Diem'!$C$2:$C$1145)*--($A49&gt;='State Dept. Foreign Per Diem'!$E$2:$E$1145)*--($A49&lt;='State Dept. Foreign Per Diem'!$F$2:$F$1145)*ROW('State Dept. Foreign Per Diem'!$C$2:$C$1145)))),0)</f>
        <v>0</v>
      </c>
      <c r="F49" s="52"/>
      <c r="G49" s="53" cm="1">
        <f t="array" ref="G49">IFERROR(IF(SUMPRODUCT(--($F49='State Dept. Foreign Per Diem'!$C$2:$C$1145)*--($A49&gt;='State Dept. Foreign Per Diem'!$E$2:$E$1145)*--($A49&lt;='State Dept. Foreign Per Diem'!$F$2:$F$1145))=0,0,INDEX('State Dept. Foreign Per Diem'!$P$1:$P$1145,SUMPRODUCT(--($F49='State Dept. Foreign Per Diem'!$C$2:$C$1145)*--($A49&gt;='State Dept. Foreign Per Diem'!$E$2:$E$1145)*--($A49&lt;='State Dept. Foreign Per Diem'!$F$2:$F$1145)*ROW('State Dept. Foreign Per Diem'!$C$2:$C$1145)))),0)</f>
        <v>0</v>
      </c>
      <c r="H49" s="54">
        <f t="shared" si="0"/>
        <v>0</v>
      </c>
      <c r="I49" s="52"/>
      <c r="J49" s="53" cm="1">
        <f t="array" ref="J49">IFERROR(IF(SUMPRODUCT(--($I49='State Dept. Foreign Per Diem'!$C$2:$C$1145)*--($A49&gt;='State Dept. Foreign Per Diem'!$E$2:$E$1145)*--($A49&lt;='State Dept. Foreign Per Diem'!$F$2:$F$1145))=0,0,INDEX('State Dept. Foreign Per Diem'!$G$1:$G$1145,SUMPRODUCT(--($I49='State Dept. Foreign Per Diem'!$C$2:$C$1145)*--($A49&gt;='State Dept. Foreign Per Diem'!$E$2:$E$1145)*--($A49&lt;='State Dept. Foreign Per Diem'!$F$2:$F$1145)*ROW('State Dept. Foreign Per Diem'!$C$2:$C$1145)))),0)</f>
        <v>0</v>
      </c>
      <c r="K49" s="55"/>
      <c r="L49" s="54">
        <f t="shared" si="1"/>
        <v>0</v>
      </c>
    </row>
    <row r="50" spans="1:12" ht="27" customHeight="1" x14ac:dyDescent="0.3">
      <c r="A50" s="61" t="str">
        <f>IF($N$17+15&gt;$N$18,"",$N$17+15)</f>
        <v/>
      </c>
      <c r="B50" s="52"/>
      <c r="C50" s="53" cm="1">
        <f t="array" ref="C50">IFERROR(IF(SUMPRODUCT(--($B50='State Dept. Foreign Per Diem'!$C$2:$C$1145)*--($A50&gt;='State Dept. Foreign Per Diem'!$E$2:$E$1145)*--($A50&lt;='State Dept. Foreign Per Diem'!$F$2:$F$1145))=0,0,INDEX('State Dept. Foreign Per Diem'!$N$1:$N$1145,SUMPRODUCT(--($B50='State Dept. Foreign Per Diem'!$C$2:$C$1145)*--($A50&gt;='State Dept. Foreign Per Diem'!$E$2:$E$1145)*--($A50&lt;='State Dept. Foreign Per Diem'!$F$2:$F$1145)*ROW('State Dept. Foreign Per Diem'!$C$2:$C$1145)))),0)</f>
        <v>0</v>
      </c>
      <c r="D50" s="52"/>
      <c r="E50" s="53" cm="1">
        <f t="array" ref="E50">IFERROR(IF(SUMPRODUCT(--($D50='State Dept. Foreign Per Diem'!$C$2:$C$1145)*--($A50&gt;='State Dept. Foreign Per Diem'!$E$2:$E$1145)*--($A50&lt;='State Dept. Foreign Per Diem'!$F$2:$F$1145))=0,0,INDEX('State Dept. Foreign Per Diem'!$O$1:$O$1145,SUMPRODUCT(--($D50='State Dept. Foreign Per Diem'!$C$2:$C$1145)*--($A50&gt;='State Dept. Foreign Per Diem'!$E$2:$E$1145)*--($A50&lt;='State Dept. Foreign Per Diem'!$F$2:$F$1145)*ROW('State Dept. Foreign Per Diem'!$C$2:$C$1145)))),0)</f>
        <v>0</v>
      </c>
      <c r="F50" s="52"/>
      <c r="G50" s="53" cm="1">
        <f t="array" ref="G50">IFERROR(IF(SUMPRODUCT(--($F50='State Dept. Foreign Per Diem'!$C$2:$C$1145)*--($A50&gt;='State Dept. Foreign Per Diem'!$E$2:$E$1145)*--($A50&lt;='State Dept. Foreign Per Diem'!$F$2:$F$1145))=0,0,INDEX('State Dept. Foreign Per Diem'!$P$1:$P$1145,SUMPRODUCT(--($F50='State Dept. Foreign Per Diem'!$C$2:$C$1145)*--($A50&gt;='State Dept. Foreign Per Diem'!$E$2:$E$1145)*--($A50&lt;='State Dept. Foreign Per Diem'!$F$2:$F$1145)*ROW('State Dept. Foreign Per Diem'!$C$2:$C$1145)))),0)</f>
        <v>0</v>
      </c>
      <c r="H50" s="54">
        <f t="shared" si="0"/>
        <v>0</v>
      </c>
      <c r="I50" s="52"/>
      <c r="J50" s="53" cm="1">
        <f t="array" ref="J50">IFERROR(IF(SUMPRODUCT(--($I50='State Dept. Foreign Per Diem'!$C$2:$C$1145)*--($A50&gt;='State Dept. Foreign Per Diem'!$E$2:$E$1145)*--($A50&lt;='State Dept. Foreign Per Diem'!$F$2:$F$1145))=0,0,INDEX('State Dept. Foreign Per Diem'!$G$1:$G$1145,SUMPRODUCT(--($I50='State Dept. Foreign Per Diem'!$C$2:$C$1145)*--($A50&gt;='State Dept. Foreign Per Diem'!$E$2:$E$1145)*--($A50&lt;='State Dept. Foreign Per Diem'!$F$2:$F$1145)*ROW('State Dept. Foreign Per Diem'!$C$2:$C$1145)))),0)</f>
        <v>0</v>
      </c>
      <c r="K50" s="55"/>
      <c r="L50" s="54">
        <f t="shared" si="1"/>
        <v>0</v>
      </c>
    </row>
    <row r="51" spans="1:12" ht="27" customHeight="1" x14ac:dyDescent="0.3">
      <c r="A51" s="61" t="str">
        <f>IF($N$17+16&gt;$N$18,"",$N$17+16)</f>
        <v/>
      </c>
      <c r="B51" s="52"/>
      <c r="C51" s="53" cm="1">
        <f t="array" ref="C51">IFERROR(IF(SUMPRODUCT(--($B51='State Dept. Foreign Per Diem'!$C$2:$C$1145)*--($A51&gt;='State Dept. Foreign Per Diem'!$E$2:$E$1145)*--($A51&lt;='State Dept. Foreign Per Diem'!$F$2:$F$1145))=0,0,INDEX('State Dept. Foreign Per Diem'!$N$1:$N$1145,SUMPRODUCT(--($B51='State Dept. Foreign Per Diem'!$C$2:$C$1145)*--($A51&gt;='State Dept. Foreign Per Diem'!$E$2:$E$1145)*--($A51&lt;='State Dept. Foreign Per Diem'!$F$2:$F$1145)*ROW('State Dept. Foreign Per Diem'!$C$2:$C$1145)))),0)</f>
        <v>0</v>
      </c>
      <c r="D51" s="52"/>
      <c r="E51" s="53" cm="1">
        <f t="array" ref="E51">IFERROR(IF(SUMPRODUCT(--($D51='State Dept. Foreign Per Diem'!$C$2:$C$1145)*--($A51&gt;='State Dept. Foreign Per Diem'!$E$2:$E$1145)*--($A51&lt;='State Dept. Foreign Per Diem'!$F$2:$F$1145))=0,0,INDEX('State Dept. Foreign Per Diem'!$O$1:$O$1145,SUMPRODUCT(--($D51='State Dept. Foreign Per Diem'!$C$2:$C$1145)*--($A51&gt;='State Dept. Foreign Per Diem'!$E$2:$E$1145)*--($A51&lt;='State Dept. Foreign Per Diem'!$F$2:$F$1145)*ROW('State Dept. Foreign Per Diem'!$C$2:$C$1145)))),0)</f>
        <v>0</v>
      </c>
      <c r="F51" s="52"/>
      <c r="G51" s="53" cm="1">
        <f t="array" ref="G51">IFERROR(IF(SUMPRODUCT(--($F51='State Dept. Foreign Per Diem'!$C$2:$C$1145)*--($A51&gt;='State Dept. Foreign Per Diem'!$E$2:$E$1145)*--($A51&lt;='State Dept. Foreign Per Diem'!$F$2:$F$1145))=0,0,INDEX('State Dept. Foreign Per Diem'!$P$1:$P$1145,SUMPRODUCT(--($F51='State Dept. Foreign Per Diem'!$C$2:$C$1145)*--($A51&gt;='State Dept. Foreign Per Diem'!$E$2:$E$1145)*--($A51&lt;='State Dept. Foreign Per Diem'!$F$2:$F$1145)*ROW('State Dept. Foreign Per Diem'!$C$2:$C$1145)))),0)</f>
        <v>0</v>
      </c>
      <c r="H51" s="54">
        <f t="shared" si="0"/>
        <v>0</v>
      </c>
      <c r="I51" s="52"/>
      <c r="J51" s="53" cm="1">
        <f t="array" ref="J51">IFERROR(IF(SUMPRODUCT(--($I51='State Dept. Foreign Per Diem'!$C$2:$C$1145)*--($A51&gt;='State Dept. Foreign Per Diem'!$E$2:$E$1145)*--($A51&lt;='State Dept. Foreign Per Diem'!$F$2:$F$1145))=0,0,INDEX('State Dept. Foreign Per Diem'!$G$1:$G$1145,SUMPRODUCT(--($I51='State Dept. Foreign Per Diem'!$C$2:$C$1145)*--($A51&gt;='State Dept. Foreign Per Diem'!$E$2:$E$1145)*--($A51&lt;='State Dept. Foreign Per Diem'!$F$2:$F$1145)*ROW('State Dept. Foreign Per Diem'!$C$2:$C$1145)))),0)</f>
        <v>0</v>
      </c>
      <c r="K51" s="55"/>
      <c r="L51" s="54">
        <f t="shared" si="1"/>
        <v>0</v>
      </c>
    </row>
    <row r="52" spans="1:12" ht="27" customHeight="1" x14ac:dyDescent="0.3">
      <c r="A52" s="61" t="str">
        <f>IF($N$17+17&gt;$N$18,"",$N$17+17)</f>
        <v/>
      </c>
      <c r="B52" s="52"/>
      <c r="C52" s="53" cm="1">
        <f t="array" ref="C52">IFERROR(IF(SUMPRODUCT(--($B52='State Dept. Foreign Per Diem'!$C$2:$C$1145)*--($A52&gt;='State Dept. Foreign Per Diem'!$E$2:$E$1145)*--($A52&lt;='State Dept. Foreign Per Diem'!$F$2:$F$1145))=0,0,INDEX('State Dept. Foreign Per Diem'!$N$1:$N$1145,SUMPRODUCT(--($B52='State Dept. Foreign Per Diem'!$C$2:$C$1145)*--($A52&gt;='State Dept. Foreign Per Diem'!$E$2:$E$1145)*--($A52&lt;='State Dept. Foreign Per Diem'!$F$2:$F$1145)*ROW('State Dept. Foreign Per Diem'!$C$2:$C$1145)))),0)</f>
        <v>0</v>
      </c>
      <c r="D52" s="52"/>
      <c r="E52" s="53" cm="1">
        <f t="array" ref="E52">IFERROR(IF(SUMPRODUCT(--($D52='State Dept. Foreign Per Diem'!$C$2:$C$1145)*--($A52&gt;='State Dept. Foreign Per Diem'!$E$2:$E$1145)*--($A52&lt;='State Dept. Foreign Per Diem'!$F$2:$F$1145))=0,0,INDEX('State Dept. Foreign Per Diem'!$O$1:$O$1145,SUMPRODUCT(--($D52='State Dept. Foreign Per Diem'!$C$2:$C$1145)*--($A52&gt;='State Dept. Foreign Per Diem'!$E$2:$E$1145)*--($A52&lt;='State Dept. Foreign Per Diem'!$F$2:$F$1145)*ROW('State Dept. Foreign Per Diem'!$C$2:$C$1145)))),0)</f>
        <v>0</v>
      </c>
      <c r="F52" s="52"/>
      <c r="G52" s="53" cm="1">
        <f t="array" ref="G52">IFERROR(IF(SUMPRODUCT(--($F52='State Dept. Foreign Per Diem'!$C$2:$C$1145)*--($A52&gt;='State Dept. Foreign Per Diem'!$E$2:$E$1145)*--($A52&lt;='State Dept. Foreign Per Diem'!$F$2:$F$1145))=0,0,INDEX('State Dept. Foreign Per Diem'!$P$1:$P$1145,SUMPRODUCT(--($F52='State Dept. Foreign Per Diem'!$C$2:$C$1145)*--($A52&gt;='State Dept. Foreign Per Diem'!$E$2:$E$1145)*--($A52&lt;='State Dept. Foreign Per Diem'!$F$2:$F$1145)*ROW('State Dept. Foreign Per Diem'!$C$2:$C$1145)))),0)</f>
        <v>0</v>
      </c>
      <c r="H52" s="54">
        <f t="shared" si="0"/>
        <v>0</v>
      </c>
      <c r="I52" s="52"/>
      <c r="J52" s="53" cm="1">
        <f t="array" ref="J52">IFERROR(IF(SUMPRODUCT(--($I52='State Dept. Foreign Per Diem'!$C$2:$C$1145)*--($A52&gt;='State Dept. Foreign Per Diem'!$E$2:$E$1145)*--($A52&lt;='State Dept. Foreign Per Diem'!$F$2:$F$1145))=0,0,INDEX('State Dept. Foreign Per Diem'!$G$1:$G$1145,SUMPRODUCT(--($I52='State Dept. Foreign Per Diem'!$C$2:$C$1145)*--($A52&gt;='State Dept. Foreign Per Diem'!$E$2:$E$1145)*--($A52&lt;='State Dept. Foreign Per Diem'!$F$2:$F$1145)*ROW('State Dept. Foreign Per Diem'!$C$2:$C$1145)))),0)</f>
        <v>0</v>
      </c>
      <c r="K52" s="55"/>
      <c r="L52" s="54">
        <f t="shared" si="1"/>
        <v>0</v>
      </c>
    </row>
    <row r="53" spans="1:12" ht="27" customHeight="1" x14ac:dyDescent="0.3">
      <c r="A53" s="61" t="str">
        <f>IF($N$17+18&gt;$N$18,"",$N$17+18)</f>
        <v/>
      </c>
      <c r="B53" s="52"/>
      <c r="C53" s="53" cm="1">
        <f t="array" ref="C53">IFERROR(IF(SUMPRODUCT(--($B53='State Dept. Foreign Per Diem'!$C$2:$C$1145)*--($A53&gt;='State Dept. Foreign Per Diem'!$E$2:$E$1145)*--($A53&lt;='State Dept. Foreign Per Diem'!$F$2:$F$1145))=0,0,INDEX('State Dept. Foreign Per Diem'!$N$1:$N$1145,SUMPRODUCT(--($B53='State Dept. Foreign Per Diem'!$C$2:$C$1145)*--($A53&gt;='State Dept. Foreign Per Diem'!$E$2:$E$1145)*--($A53&lt;='State Dept. Foreign Per Diem'!$F$2:$F$1145)*ROW('State Dept. Foreign Per Diem'!$C$2:$C$1145)))),0)</f>
        <v>0</v>
      </c>
      <c r="D53" s="52"/>
      <c r="E53" s="53" cm="1">
        <f t="array" ref="E53">IFERROR(IF(SUMPRODUCT(--($D53='State Dept. Foreign Per Diem'!$C$2:$C$1145)*--($A53&gt;='State Dept. Foreign Per Diem'!$E$2:$E$1145)*--($A53&lt;='State Dept. Foreign Per Diem'!$F$2:$F$1145))=0,0,INDEX('State Dept. Foreign Per Diem'!$O$1:$O$1145,SUMPRODUCT(--($D53='State Dept. Foreign Per Diem'!$C$2:$C$1145)*--($A53&gt;='State Dept. Foreign Per Diem'!$E$2:$E$1145)*--($A53&lt;='State Dept. Foreign Per Diem'!$F$2:$F$1145)*ROW('State Dept. Foreign Per Diem'!$C$2:$C$1145)))),0)</f>
        <v>0</v>
      </c>
      <c r="F53" s="52"/>
      <c r="G53" s="53" cm="1">
        <f t="array" ref="G53">IFERROR(IF(SUMPRODUCT(--($F53='State Dept. Foreign Per Diem'!$C$2:$C$1145)*--($A53&gt;='State Dept. Foreign Per Diem'!$E$2:$E$1145)*--($A53&lt;='State Dept. Foreign Per Diem'!$F$2:$F$1145))=0,0,INDEX('State Dept. Foreign Per Diem'!$P$1:$P$1145,SUMPRODUCT(--($F53='State Dept. Foreign Per Diem'!$C$2:$C$1145)*--($A53&gt;='State Dept. Foreign Per Diem'!$E$2:$E$1145)*--($A53&lt;='State Dept. Foreign Per Diem'!$F$2:$F$1145)*ROW('State Dept. Foreign Per Diem'!$C$2:$C$1145)))),0)</f>
        <v>0</v>
      </c>
      <c r="H53" s="54">
        <f t="shared" si="0"/>
        <v>0</v>
      </c>
      <c r="I53" s="52"/>
      <c r="J53" s="53" cm="1">
        <f t="array" ref="J53">IFERROR(IF(SUMPRODUCT(--($I53='State Dept. Foreign Per Diem'!$C$2:$C$1145)*--($A53&gt;='State Dept. Foreign Per Diem'!$E$2:$E$1145)*--($A53&lt;='State Dept. Foreign Per Diem'!$F$2:$F$1145))=0,0,INDEX('State Dept. Foreign Per Diem'!$G$1:$G$1145,SUMPRODUCT(--($I53='State Dept. Foreign Per Diem'!$C$2:$C$1145)*--($A53&gt;='State Dept. Foreign Per Diem'!$E$2:$E$1145)*--($A53&lt;='State Dept. Foreign Per Diem'!$F$2:$F$1145)*ROW('State Dept. Foreign Per Diem'!$C$2:$C$1145)))),0)</f>
        <v>0</v>
      </c>
      <c r="K53" s="55"/>
      <c r="L53" s="54">
        <f t="shared" si="1"/>
        <v>0</v>
      </c>
    </row>
    <row r="54" spans="1:12" ht="27" customHeight="1" x14ac:dyDescent="0.3">
      <c r="A54" s="61" t="str">
        <f>IF($N$17+19&gt;$N$18,"",$N$17+19)</f>
        <v/>
      </c>
      <c r="B54" s="52"/>
      <c r="C54" s="53" cm="1">
        <f t="array" ref="C54">IFERROR(IF(SUMPRODUCT(--($B54='State Dept. Foreign Per Diem'!$C$2:$C$1145)*--($A54&gt;='State Dept. Foreign Per Diem'!$E$2:$E$1145)*--($A54&lt;='State Dept. Foreign Per Diem'!$F$2:$F$1145))=0,0,INDEX('State Dept. Foreign Per Diem'!$N$1:$N$1145,SUMPRODUCT(--($B54='State Dept. Foreign Per Diem'!$C$2:$C$1145)*--($A54&gt;='State Dept. Foreign Per Diem'!$E$2:$E$1145)*--($A54&lt;='State Dept. Foreign Per Diem'!$F$2:$F$1145)*ROW('State Dept. Foreign Per Diem'!$C$2:$C$1145)))),0)</f>
        <v>0</v>
      </c>
      <c r="D54" s="52"/>
      <c r="E54" s="53" cm="1">
        <f t="array" ref="E54">IFERROR(IF(SUMPRODUCT(--($D54='State Dept. Foreign Per Diem'!$C$2:$C$1145)*--($A54&gt;='State Dept. Foreign Per Diem'!$E$2:$E$1145)*--($A54&lt;='State Dept. Foreign Per Diem'!$F$2:$F$1145))=0,0,INDEX('State Dept. Foreign Per Diem'!$O$1:$O$1145,SUMPRODUCT(--($D54='State Dept. Foreign Per Diem'!$C$2:$C$1145)*--($A54&gt;='State Dept. Foreign Per Diem'!$E$2:$E$1145)*--($A54&lt;='State Dept. Foreign Per Diem'!$F$2:$F$1145)*ROW('State Dept. Foreign Per Diem'!$C$2:$C$1145)))),0)</f>
        <v>0</v>
      </c>
      <c r="F54" s="52"/>
      <c r="G54" s="53" cm="1">
        <f t="array" ref="G54">IFERROR(IF(SUMPRODUCT(--($F54='State Dept. Foreign Per Diem'!$C$2:$C$1145)*--($A54&gt;='State Dept. Foreign Per Diem'!$E$2:$E$1145)*--($A54&lt;='State Dept. Foreign Per Diem'!$F$2:$F$1145))=0,0,INDEX('State Dept. Foreign Per Diem'!$P$1:$P$1145,SUMPRODUCT(--($F54='State Dept. Foreign Per Diem'!$C$2:$C$1145)*--($A54&gt;='State Dept. Foreign Per Diem'!$E$2:$E$1145)*--($A54&lt;='State Dept. Foreign Per Diem'!$F$2:$F$1145)*ROW('State Dept. Foreign Per Diem'!$C$2:$C$1145)))),0)</f>
        <v>0</v>
      </c>
      <c r="H54" s="54">
        <f t="shared" si="0"/>
        <v>0</v>
      </c>
      <c r="I54" s="52"/>
      <c r="J54" s="53" cm="1">
        <f t="array" ref="J54">IFERROR(IF(SUMPRODUCT(--($I54='State Dept. Foreign Per Diem'!$C$2:$C$1145)*--($A54&gt;='State Dept. Foreign Per Diem'!$E$2:$E$1145)*--($A54&lt;='State Dept. Foreign Per Diem'!$F$2:$F$1145))=0,0,INDEX('State Dept. Foreign Per Diem'!$G$1:$G$1145,SUMPRODUCT(--($I54='State Dept. Foreign Per Diem'!$C$2:$C$1145)*--($A54&gt;='State Dept. Foreign Per Diem'!$E$2:$E$1145)*--($A54&lt;='State Dept. Foreign Per Diem'!$F$2:$F$1145)*ROW('State Dept. Foreign Per Diem'!$C$2:$C$1145)))),0)</f>
        <v>0</v>
      </c>
      <c r="K54" s="55"/>
      <c r="L54" s="54">
        <f t="shared" si="1"/>
        <v>0</v>
      </c>
    </row>
    <row r="55" spans="1:12" ht="27" customHeight="1" x14ac:dyDescent="0.3">
      <c r="A55" s="61" t="str">
        <f>IF($N$17+20&gt;$N$18,"",$N$17+20)</f>
        <v/>
      </c>
      <c r="B55" s="52"/>
      <c r="C55" s="53" cm="1">
        <f t="array" ref="C55">IFERROR(IF(SUMPRODUCT(--($B55='State Dept. Foreign Per Diem'!$C$2:$C$1145)*--($A55&gt;='State Dept. Foreign Per Diem'!$E$2:$E$1145)*--($A55&lt;='State Dept. Foreign Per Diem'!$F$2:$F$1145))=0,0,INDEX('State Dept. Foreign Per Diem'!$N$1:$N$1145,SUMPRODUCT(--($B55='State Dept. Foreign Per Diem'!$C$2:$C$1145)*--($A55&gt;='State Dept. Foreign Per Diem'!$E$2:$E$1145)*--($A55&lt;='State Dept. Foreign Per Diem'!$F$2:$F$1145)*ROW('State Dept. Foreign Per Diem'!$C$2:$C$1145)))),0)</f>
        <v>0</v>
      </c>
      <c r="D55" s="52"/>
      <c r="E55" s="53" cm="1">
        <f t="array" ref="E55">IFERROR(IF(SUMPRODUCT(--($D55='State Dept. Foreign Per Diem'!$C$2:$C$1145)*--($A55&gt;='State Dept. Foreign Per Diem'!$E$2:$E$1145)*--($A55&lt;='State Dept. Foreign Per Diem'!$F$2:$F$1145))=0,0,INDEX('State Dept. Foreign Per Diem'!$O$1:$O$1145,SUMPRODUCT(--($D55='State Dept. Foreign Per Diem'!$C$2:$C$1145)*--($A55&gt;='State Dept. Foreign Per Diem'!$E$2:$E$1145)*--($A55&lt;='State Dept. Foreign Per Diem'!$F$2:$F$1145)*ROW('State Dept. Foreign Per Diem'!$C$2:$C$1145)))),0)</f>
        <v>0</v>
      </c>
      <c r="F55" s="52"/>
      <c r="G55" s="53" cm="1">
        <f t="array" ref="G55">IFERROR(IF(SUMPRODUCT(--($F55='State Dept. Foreign Per Diem'!$C$2:$C$1145)*--($A55&gt;='State Dept. Foreign Per Diem'!$E$2:$E$1145)*--($A55&lt;='State Dept. Foreign Per Diem'!$F$2:$F$1145))=0,0,INDEX('State Dept. Foreign Per Diem'!$P$1:$P$1145,SUMPRODUCT(--($F55='State Dept. Foreign Per Diem'!$C$2:$C$1145)*--($A55&gt;='State Dept. Foreign Per Diem'!$E$2:$E$1145)*--($A55&lt;='State Dept. Foreign Per Diem'!$F$2:$F$1145)*ROW('State Dept. Foreign Per Diem'!$C$2:$C$1145)))),0)</f>
        <v>0</v>
      </c>
      <c r="H55" s="54">
        <f t="shared" si="0"/>
        <v>0</v>
      </c>
      <c r="I55" s="52"/>
      <c r="J55" s="53" cm="1">
        <f t="array" ref="J55">IFERROR(IF(SUMPRODUCT(--($I55='State Dept. Foreign Per Diem'!$C$2:$C$1145)*--($A55&gt;='State Dept. Foreign Per Diem'!$E$2:$E$1145)*--($A55&lt;='State Dept. Foreign Per Diem'!$F$2:$F$1145))=0,0,INDEX('State Dept. Foreign Per Diem'!$G$1:$G$1145,SUMPRODUCT(--($I55='State Dept. Foreign Per Diem'!$C$2:$C$1145)*--($A55&gt;='State Dept. Foreign Per Diem'!$E$2:$E$1145)*--($A55&lt;='State Dept. Foreign Per Diem'!$F$2:$F$1145)*ROW('State Dept. Foreign Per Diem'!$C$2:$C$1145)))),0)</f>
        <v>0</v>
      </c>
      <c r="K55" s="55"/>
      <c r="L55" s="54">
        <f t="shared" si="1"/>
        <v>0</v>
      </c>
    </row>
    <row r="56" spans="1:12" ht="27" customHeight="1" x14ac:dyDescent="0.3">
      <c r="A56" s="61" t="str">
        <f>IF($N$17+21&gt;$N$18,"",$N$17+21)</f>
        <v/>
      </c>
      <c r="B56" s="52"/>
      <c r="C56" s="53" cm="1">
        <f t="array" ref="C56">IFERROR(IF(SUMPRODUCT(--($B56='State Dept. Foreign Per Diem'!$C$2:$C$1145)*--($A56&gt;='State Dept. Foreign Per Diem'!$E$2:$E$1145)*--($A56&lt;='State Dept. Foreign Per Diem'!$F$2:$F$1145))=0,0,INDEX('State Dept. Foreign Per Diem'!$N$1:$N$1145,SUMPRODUCT(--($B56='State Dept. Foreign Per Diem'!$C$2:$C$1145)*--($A56&gt;='State Dept. Foreign Per Diem'!$E$2:$E$1145)*--($A56&lt;='State Dept. Foreign Per Diem'!$F$2:$F$1145)*ROW('State Dept. Foreign Per Diem'!$C$2:$C$1145)))),0)</f>
        <v>0</v>
      </c>
      <c r="D56" s="52"/>
      <c r="E56" s="53" cm="1">
        <f t="array" ref="E56">IFERROR(IF(SUMPRODUCT(--($D56='State Dept. Foreign Per Diem'!$C$2:$C$1145)*--($A56&gt;='State Dept. Foreign Per Diem'!$E$2:$E$1145)*--($A56&lt;='State Dept. Foreign Per Diem'!$F$2:$F$1145))=0,0,INDEX('State Dept. Foreign Per Diem'!$O$1:$O$1145,SUMPRODUCT(--($D56='State Dept. Foreign Per Diem'!$C$2:$C$1145)*--($A56&gt;='State Dept. Foreign Per Diem'!$E$2:$E$1145)*--($A56&lt;='State Dept. Foreign Per Diem'!$F$2:$F$1145)*ROW('State Dept. Foreign Per Diem'!$C$2:$C$1145)))),0)</f>
        <v>0</v>
      </c>
      <c r="F56" s="52"/>
      <c r="G56" s="53" cm="1">
        <f t="array" ref="G56">IFERROR(IF(SUMPRODUCT(--($F56='State Dept. Foreign Per Diem'!$C$2:$C$1145)*--($A56&gt;='State Dept. Foreign Per Diem'!$E$2:$E$1145)*--($A56&lt;='State Dept. Foreign Per Diem'!$F$2:$F$1145))=0,0,INDEX('State Dept. Foreign Per Diem'!$P$1:$P$1145,SUMPRODUCT(--($F56='State Dept. Foreign Per Diem'!$C$2:$C$1145)*--($A56&gt;='State Dept. Foreign Per Diem'!$E$2:$E$1145)*--($A56&lt;='State Dept. Foreign Per Diem'!$F$2:$F$1145)*ROW('State Dept. Foreign Per Diem'!$C$2:$C$1145)))),0)</f>
        <v>0</v>
      </c>
      <c r="H56" s="54">
        <f t="shared" si="0"/>
        <v>0</v>
      </c>
      <c r="I56" s="52"/>
      <c r="J56" s="53" cm="1">
        <f t="array" ref="J56">IFERROR(IF(SUMPRODUCT(--($I56='State Dept. Foreign Per Diem'!$C$2:$C$1145)*--($A56&gt;='State Dept. Foreign Per Diem'!$E$2:$E$1145)*--($A56&lt;='State Dept. Foreign Per Diem'!$F$2:$F$1145))=0,0,INDEX('State Dept. Foreign Per Diem'!$G$1:$G$1145,SUMPRODUCT(--($I56='State Dept. Foreign Per Diem'!$C$2:$C$1145)*--($A56&gt;='State Dept. Foreign Per Diem'!$E$2:$E$1145)*--($A56&lt;='State Dept. Foreign Per Diem'!$F$2:$F$1145)*ROW('State Dept. Foreign Per Diem'!$C$2:$C$1145)))),0)</f>
        <v>0</v>
      </c>
      <c r="K56" s="55"/>
      <c r="L56" s="54">
        <f t="shared" si="1"/>
        <v>0</v>
      </c>
    </row>
    <row r="57" spans="1:12" ht="27" customHeight="1" x14ac:dyDescent="0.3">
      <c r="A57" s="61" t="str">
        <f>IF($N$17+22&gt;$N$18,"",$N$17+22)</f>
        <v/>
      </c>
      <c r="B57" s="52"/>
      <c r="C57" s="53" cm="1">
        <f t="array" ref="C57">IFERROR(IF(SUMPRODUCT(--($B57='State Dept. Foreign Per Diem'!$C$2:$C$1145)*--($A57&gt;='State Dept. Foreign Per Diem'!$E$2:$E$1145)*--($A57&lt;='State Dept. Foreign Per Diem'!$F$2:$F$1145))=0,0,INDEX('State Dept. Foreign Per Diem'!$N$1:$N$1145,SUMPRODUCT(--($B57='State Dept. Foreign Per Diem'!$C$2:$C$1145)*--($A57&gt;='State Dept. Foreign Per Diem'!$E$2:$E$1145)*--($A57&lt;='State Dept. Foreign Per Diem'!$F$2:$F$1145)*ROW('State Dept. Foreign Per Diem'!$C$2:$C$1145)))),0)</f>
        <v>0</v>
      </c>
      <c r="D57" s="52"/>
      <c r="E57" s="53" cm="1">
        <f t="array" ref="E57">IFERROR(IF(SUMPRODUCT(--($D57='State Dept. Foreign Per Diem'!$C$2:$C$1145)*--($A57&gt;='State Dept. Foreign Per Diem'!$E$2:$E$1145)*--($A57&lt;='State Dept. Foreign Per Diem'!$F$2:$F$1145))=0,0,INDEX('State Dept. Foreign Per Diem'!$O$1:$O$1145,SUMPRODUCT(--($D57='State Dept. Foreign Per Diem'!$C$2:$C$1145)*--($A57&gt;='State Dept. Foreign Per Diem'!$E$2:$E$1145)*--($A57&lt;='State Dept. Foreign Per Diem'!$F$2:$F$1145)*ROW('State Dept. Foreign Per Diem'!$C$2:$C$1145)))),0)</f>
        <v>0</v>
      </c>
      <c r="F57" s="52"/>
      <c r="G57" s="53" cm="1">
        <f t="array" ref="G57">IFERROR(IF(SUMPRODUCT(--($F57='State Dept. Foreign Per Diem'!$C$2:$C$1145)*--($A57&gt;='State Dept. Foreign Per Diem'!$E$2:$E$1145)*--($A57&lt;='State Dept. Foreign Per Diem'!$F$2:$F$1145))=0,0,INDEX('State Dept. Foreign Per Diem'!$P$1:$P$1145,SUMPRODUCT(--($F57='State Dept. Foreign Per Diem'!$C$2:$C$1145)*--($A57&gt;='State Dept. Foreign Per Diem'!$E$2:$E$1145)*--($A57&lt;='State Dept. Foreign Per Diem'!$F$2:$F$1145)*ROW('State Dept. Foreign Per Diem'!$C$2:$C$1145)))),0)</f>
        <v>0</v>
      </c>
      <c r="H57" s="54">
        <f t="shared" si="0"/>
        <v>0</v>
      </c>
      <c r="I57" s="52"/>
      <c r="J57" s="53" cm="1">
        <f t="array" ref="J57">IFERROR(IF(SUMPRODUCT(--($I57='State Dept. Foreign Per Diem'!$C$2:$C$1145)*--($A57&gt;='State Dept. Foreign Per Diem'!$E$2:$E$1145)*--($A57&lt;='State Dept. Foreign Per Diem'!$F$2:$F$1145))=0,0,INDEX('State Dept. Foreign Per Diem'!$G$1:$G$1145,SUMPRODUCT(--($I57='State Dept. Foreign Per Diem'!$C$2:$C$1145)*--($A57&gt;='State Dept. Foreign Per Diem'!$E$2:$E$1145)*--($A57&lt;='State Dept. Foreign Per Diem'!$F$2:$F$1145)*ROW('State Dept. Foreign Per Diem'!$C$2:$C$1145)))),0)</f>
        <v>0</v>
      </c>
      <c r="K57" s="55"/>
      <c r="L57" s="54">
        <f t="shared" si="1"/>
        <v>0</v>
      </c>
    </row>
    <row r="58" spans="1:12" ht="27" customHeight="1" x14ac:dyDescent="0.3">
      <c r="A58" s="61" t="str">
        <f>IF($N$17+23&gt;$N$18,"",$N$17+23)</f>
        <v/>
      </c>
      <c r="B58" s="52"/>
      <c r="C58" s="53" cm="1">
        <f t="array" ref="C58">IFERROR(IF(SUMPRODUCT(--($B58='State Dept. Foreign Per Diem'!$C$2:$C$1145)*--($A58&gt;='State Dept. Foreign Per Diem'!$E$2:$E$1145)*--($A58&lt;='State Dept. Foreign Per Diem'!$F$2:$F$1145))=0,0,INDEX('State Dept. Foreign Per Diem'!$N$1:$N$1145,SUMPRODUCT(--($B58='State Dept. Foreign Per Diem'!$C$2:$C$1145)*--($A58&gt;='State Dept. Foreign Per Diem'!$E$2:$E$1145)*--($A58&lt;='State Dept. Foreign Per Diem'!$F$2:$F$1145)*ROW('State Dept. Foreign Per Diem'!$C$2:$C$1145)))),0)</f>
        <v>0</v>
      </c>
      <c r="D58" s="52"/>
      <c r="E58" s="53" cm="1">
        <f t="array" ref="E58">IFERROR(IF(SUMPRODUCT(--($D58='State Dept. Foreign Per Diem'!$C$2:$C$1145)*--($A58&gt;='State Dept. Foreign Per Diem'!$E$2:$E$1145)*--($A58&lt;='State Dept. Foreign Per Diem'!$F$2:$F$1145))=0,0,INDEX('State Dept. Foreign Per Diem'!$O$1:$O$1145,SUMPRODUCT(--($D58='State Dept. Foreign Per Diem'!$C$2:$C$1145)*--($A58&gt;='State Dept. Foreign Per Diem'!$E$2:$E$1145)*--($A58&lt;='State Dept. Foreign Per Diem'!$F$2:$F$1145)*ROW('State Dept. Foreign Per Diem'!$C$2:$C$1145)))),0)</f>
        <v>0</v>
      </c>
      <c r="F58" s="52"/>
      <c r="G58" s="53" cm="1">
        <f t="array" ref="G58">IFERROR(IF(SUMPRODUCT(--($F58='State Dept. Foreign Per Diem'!$C$2:$C$1145)*--($A58&gt;='State Dept. Foreign Per Diem'!$E$2:$E$1145)*--($A58&lt;='State Dept. Foreign Per Diem'!$F$2:$F$1145))=0,0,INDEX('State Dept. Foreign Per Diem'!$P$1:$P$1145,SUMPRODUCT(--($F58='State Dept. Foreign Per Diem'!$C$2:$C$1145)*--($A58&gt;='State Dept. Foreign Per Diem'!$E$2:$E$1145)*--($A58&lt;='State Dept. Foreign Per Diem'!$F$2:$F$1145)*ROW('State Dept. Foreign Per Diem'!$C$2:$C$1145)))),0)</f>
        <v>0</v>
      </c>
      <c r="H58" s="54">
        <f t="shared" si="0"/>
        <v>0</v>
      </c>
      <c r="I58" s="52"/>
      <c r="J58" s="53" cm="1">
        <f t="array" ref="J58">IFERROR(IF(SUMPRODUCT(--($I58='State Dept. Foreign Per Diem'!$C$2:$C$1145)*--($A58&gt;='State Dept. Foreign Per Diem'!$E$2:$E$1145)*--($A58&lt;='State Dept. Foreign Per Diem'!$F$2:$F$1145))=0,0,INDEX('State Dept. Foreign Per Diem'!$G$1:$G$1145,SUMPRODUCT(--($I58='State Dept. Foreign Per Diem'!$C$2:$C$1145)*--($A58&gt;='State Dept. Foreign Per Diem'!$E$2:$E$1145)*--($A58&lt;='State Dept. Foreign Per Diem'!$F$2:$F$1145)*ROW('State Dept. Foreign Per Diem'!$C$2:$C$1145)))),0)</f>
        <v>0</v>
      </c>
      <c r="K58" s="55"/>
      <c r="L58" s="54">
        <f t="shared" si="1"/>
        <v>0</v>
      </c>
    </row>
    <row r="59" spans="1:12" ht="27" customHeight="1" x14ac:dyDescent="0.3">
      <c r="A59" s="61" t="str">
        <f>IF($N$17+24&gt;$N$18,"",$N$17+24)</f>
        <v/>
      </c>
      <c r="B59" s="52"/>
      <c r="C59" s="53" cm="1">
        <f t="array" ref="C59">IFERROR(IF(SUMPRODUCT(--($B59='State Dept. Foreign Per Diem'!$C$2:$C$1145)*--($A59&gt;='State Dept. Foreign Per Diem'!$E$2:$E$1145)*--($A59&lt;='State Dept. Foreign Per Diem'!$F$2:$F$1145))=0,0,INDEX('State Dept. Foreign Per Diem'!$N$1:$N$1145,SUMPRODUCT(--($B59='State Dept. Foreign Per Diem'!$C$2:$C$1145)*--($A59&gt;='State Dept. Foreign Per Diem'!$E$2:$E$1145)*--($A59&lt;='State Dept. Foreign Per Diem'!$F$2:$F$1145)*ROW('State Dept. Foreign Per Diem'!$C$2:$C$1145)))),0)</f>
        <v>0</v>
      </c>
      <c r="D59" s="52"/>
      <c r="E59" s="53" cm="1">
        <f t="array" ref="E59">IFERROR(IF(SUMPRODUCT(--($D59='State Dept. Foreign Per Diem'!$C$2:$C$1145)*--($A59&gt;='State Dept. Foreign Per Diem'!$E$2:$E$1145)*--($A59&lt;='State Dept. Foreign Per Diem'!$F$2:$F$1145))=0,0,INDEX('State Dept. Foreign Per Diem'!$O$1:$O$1145,SUMPRODUCT(--($D59='State Dept. Foreign Per Diem'!$C$2:$C$1145)*--($A59&gt;='State Dept. Foreign Per Diem'!$E$2:$E$1145)*--($A59&lt;='State Dept. Foreign Per Diem'!$F$2:$F$1145)*ROW('State Dept. Foreign Per Diem'!$C$2:$C$1145)))),0)</f>
        <v>0</v>
      </c>
      <c r="F59" s="52"/>
      <c r="G59" s="53" cm="1">
        <f t="array" ref="G59">IFERROR(IF(SUMPRODUCT(--($F59='State Dept. Foreign Per Diem'!$C$2:$C$1145)*--($A59&gt;='State Dept. Foreign Per Diem'!$E$2:$E$1145)*--($A59&lt;='State Dept. Foreign Per Diem'!$F$2:$F$1145))=0,0,INDEX('State Dept. Foreign Per Diem'!$P$1:$P$1145,SUMPRODUCT(--($F59='State Dept. Foreign Per Diem'!$C$2:$C$1145)*--($A59&gt;='State Dept. Foreign Per Diem'!$E$2:$E$1145)*--($A59&lt;='State Dept. Foreign Per Diem'!$F$2:$F$1145)*ROW('State Dept. Foreign Per Diem'!$C$2:$C$1145)))),0)</f>
        <v>0</v>
      </c>
      <c r="H59" s="54">
        <f t="shared" si="0"/>
        <v>0</v>
      </c>
      <c r="I59" s="52"/>
      <c r="J59" s="53" cm="1">
        <f t="array" ref="J59">IFERROR(IF(SUMPRODUCT(--($I59='State Dept. Foreign Per Diem'!$C$2:$C$1145)*--($A59&gt;='State Dept. Foreign Per Diem'!$E$2:$E$1145)*--($A59&lt;='State Dept. Foreign Per Diem'!$F$2:$F$1145))=0,0,INDEX('State Dept. Foreign Per Diem'!$G$1:$G$1145,SUMPRODUCT(--($I59='State Dept. Foreign Per Diem'!$C$2:$C$1145)*--($A59&gt;='State Dept. Foreign Per Diem'!$E$2:$E$1145)*--($A59&lt;='State Dept. Foreign Per Diem'!$F$2:$F$1145)*ROW('State Dept. Foreign Per Diem'!$C$2:$C$1145)))),0)</f>
        <v>0</v>
      </c>
      <c r="K59" s="55"/>
      <c r="L59" s="54">
        <f t="shared" si="1"/>
        <v>0</v>
      </c>
    </row>
    <row r="60" spans="1:12" ht="27" customHeight="1" x14ac:dyDescent="0.3">
      <c r="A60" s="61" t="str">
        <f>IF($N$17+25&gt;$N$18,"",$N$17+25)</f>
        <v/>
      </c>
      <c r="B60" s="52"/>
      <c r="C60" s="53" cm="1">
        <f t="array" ref="C60">IFERROR(IF(SUMPRODUCT(--($B60='State Dept. Foreign Per Diem'!$C$2:$C$1145)*--($A60&gt;='State Dept. Foreign Per Diem'!$E$2:$E$1145)*--($A60&lt;='State Dept. Foreign Per Diem'!$F$2:$F$1145))=0,0,INDEX('State Dept. Foreign Per Diem'!$N$1:$N$1145,SUMPRODUCT(--($B60='State Dept. Foreign Per Diem'!$C$2:$C$1145)*--($A60&gt;='State Dept. Foreign Per Diem'!$E$2:$E$1145)*--($A60&lt;='State Dept. Foreign Per Diem'!$F$2:$F$1145)*ROW('State Dept. Foreign Per Diem'!$C$2:$C$1145)))),0)</f>
        <v>0</v>
      </c>
      <c r="D60" s="52"/>
      <c r="E60" s="53" cm="1">
        <f t="array" ref="E60">IFERROR(IF(SUMPRODUCT(--($D60='State Dept. Foreign Per Diem'!$C$2:$C$1145)*--($A60&gt;='State Dept. Foreign Per Diem'!$E$2:$E$1145)*--($A60&lt;='State Dept. Foreign Per Diem'!$F$2:$F$1145))=0,0,INDEX('State Dept. Foreign Per Diem'!$O$1:$O$1145,SUMPRODUCT(--($D60='State Dept. Foreign Per Diem'!$C$2:$C$1145)*--($A60&gt;='State Dept. Foreign Per Diem'!$E$2:$E$1145)*--($A60&lt;='State Dept. Foreign Per Diem'!$F$2:$F$1145)*ROW('State Dept. Foreign Per Diem'!$C$2:$C$1145)))),0)</f>
        <v>0</v>
      </c>
      <c r="F60" s="52"/>
      <c r="G60" s="53" cm="1">
        <f t="array" ref="G60">IFERROR(IF(SUMPRODUCT(--($F60='State Dept. Foreign Per Diem'!$C$2:$C$1145)*--($A60&gt;='State Dept. Foreign Per Diem'!$E$2:$E$1145)*--($A60&lt;='State Dept. Foreign Per Diem'!$F$2:$F$1145))=0,0,INDEX('State Dept. Foreign Per Diem'!$P$1:$P$1145,SUMPRODUCT(--($F60='State Dept. Foreign Per Diem'!$C$2:$C$1145)*--($A60&gt;='State Dept. Foreign Per Diem'!$E$2:$E$1145)*--($A60&lt;='State Dept. Foreign Per Diem'!$F$2:$F$1145)*ROW('State Dept. Foreign Per Diem'!$C$2:$C$1145)))),0)</f>
        <v>0</v>
      </c>
      <c r="H60" s="54">
        <f t="shared" si="0"/>
        <v>0</v>
      </c>
      <c r="I60" s="52"/>
      <c r="J60" s="53" cm="1">
        <f t="array" ref="J60">IFERROR(IF(SUMPRODUCT(--($I60='State Dept. Foreign Per Diem'!$C$2:$C$1145)*--($A60&gt;='State Dept. Foreign Per Diem'!$E$2:$E$1145)*--($A60&lt;='State Dept. Foreign Per Diem'!$F$2:$F$1145))=0,0,INDEX('State Dept. Foreign Per Diem'!$G$1:$G$1145,SUMPRODUCT(--($I60='State Dept. Foreign Per Diem'!$C$2:$C$1145)*--($A60&gt;='State Dept. Foreign Per Diem'!$E$2:$E$1145)*--($A60&lt;='State Dept. Foreign Per Diem'!$F$2:$F$1145)*ROW('State Dept. Foreign Per Diem'!$C$2:$C$1145)))),0)</f>
        <v>0</v>
      </c>
      <c r="K60" s="55"/>
      <c r="L60" s="54">
        <f t="shared" si="1"/>
        <v>0</v>
      </c>
    </row>
    <row r="61" spans="1:12" ht="27" customHeight="1" x14ac:dyDescent="0.3">
      <c r="A61" s="61" t="str">
        <f>IF($N$17+26&gt;$N$18,"",$N$17+26)</f>
        <v/>
      </c>
      <c r="B61" s="52"/>
      <c r="C61" s="53" cm="1">
        <f t="array" ref="C61">IFERROR(IF(SUMPRODUCT(--($B61='State Dept. Foreign Per Diem'!$C$2:$C$1145)*--($A61&gt;='State Dept. Foreign Per Diem'!$E$2:$E$1145)*--($A61&lt;='State Dept. Foreign Per Diem'!$F$2:$F$1145))=0,0,INDEX('State Dept. Foreign Per Diem'!$N$1:$N$1145,SUMPRODUCT(--($B61='State Dept. Foreign Per Diem'!$C$2:$C$1145)*--($A61&gt;='State Dept. Foreign Per Diem'!$E$2:$E$1145)*--($A61&lt;='State Dept. Foreign Per Diem'!$F$2:$F$1145)*ROW('State Dept. Foreign Per Diem'!$C$2:$C$1145)))),0)</f>
        <v>0</v>
      </c>
      <c r="D61" s="52"/>
      <c r="E61" s="53" cm="1">
        <f t="array" ref="E61">IFERROR(IF(SUMPRODUCT(--($D61='State Dept. Foreign Per Diem'!$C$2:$C$1145)*--($A61&gt;='State Dept. Foreign Per Diem'!$E$2:$E$1145)*--($A61&lt;='State Dept. Foreign Per Diem'!$F$2:$F$1145))=0,0,INDEX('State Dept. Foreign Per Diem'!$O$1:$O$1145,SUMPRODUCT(--($D61='State Dept. Foreign Per Diem'!$C$2:$C$1145)*--($A61&gt;='State Dept. Foreign Per Diem'!$E$2:$E$1145)*--($A61&lt;='State Dept. Foreign Per Diem'!$F$2:$F$1145)*ROW('State Dept. Foreign Per Diem'!$C$2:$C$1145)))),0)</f>
        <v>0</v>
      </c>
      <c r="F61" s="52"/>
      <c r="G61" s="53" cm="1">
        <f t="array" ref="G61">IFERROR(IF(SUMPRODUCT(--($F61='State Dept. Foreign Per Diem'!$C$2:$C$1145)*--($A61&gt;='State Dept. Foreign Per Diem'!$E$2:$E$1145)*--($A61&lt;='State Dept. Foreign Per Diem'!$F$2:$F$1145))=0,0,INDEX('State Dept. Foreign Per Diem'!$P$1:$P$1145,SUMPRODUCT(--($F61='State Dept. Foreign Per Diem'!$C$2:$C$1145)*--($A61&gt;='State Dept. Foreign Per Diem'!$E$2:$E$1145)*--($A61&lt;='State Dept. Foreign Per Diem'!$F$2:$F$1145)*ROW('State Dept. Foreign Per Diem'!$C$2:$C$1145)))),0)</f>
        <v>0</v>
      </c>
      <c r="H61" s="54">
        <f t="shared" si="0"/>
        <v>0</v>
      </c>
      <c r="I61" s="52"/>
      <c r="J61" s="53" cm="1">
        <f t="array" ref="J61">IFERROR(IF(SUMPRODUCT(--($I61='State Dept. Foreign Per Diem'!$C$2:$C$1145)*--($A61&gt;='State Dept. Foreign Per Diem'!$E$2:$E$1145)*--($A61&lt;='State Dept. Foreign Per Diem'!$F$2:$F$1145))=0,0,INDEX('State Dept. Foreign Per Diem'!$G$1:$G$1145,SUMPRODUCT(--($I61='State Dept. Foreign Per Diem'!$C$2:$C$1145)*--($A61&gt;='State Dept. Foreign Per Diem'!$E$2:$E$1145)*--($A61&lt;='State Dept. Foreign Per Diem'!$F$2:$F$1145)*ROW('State Dept. Foreign Per Diem'!$C$2:$C$1145)))),0)</f>
        <v>0</v>
      </c>
      <c r="K61" s="55"/>
      <c r="L61" s="54">
        <f t="shared" si="1"/>
        <v>0</v>
      </c>
    </row>
    <row r="62" spans="1:12" ht="27" customHeight="1" x14ac:dyDescent="0.3">
      <c r="A62" s="61" t="str">
        <f>IF($N$17+27&gt;$N$18,"",$N$17+27)</f>
        <v/>
      </c>
      <c r="B62" s="52"/>
      <c r="C62" s="53" cm="1">
        <f t="array" ref="C62">IFERROR(IF(SUMPRODUCT(--($B62='State Dept. Foreign Per Diem'!$C$2:$C$1145)*--($A62&gt;='State Dept. Foreign Per Diem'!$E$2:$E$1145)*--($A62&lt;='State Dept. Foreign Per Diem'!$F$2:$F$1145))=0,0,INDEX('State Dept. Foreign Per Diem'!$N$1:$N$1145,SUMPRODUCT(--($B62='State Dept. Foreign Per Diem'!$C$2:$C$1145)*--($A62&gt;='State Dept. Foreign Per Diem'!$E$2:$E$1145)*--($A62&lt;='State Dept. Foreign Per Diem'!$F$2:$F$1145)*ROW('State Dept. Foreign Per Diem'!$C$2:$C$1145)))),0)</f>
        <v>0</v>
      </c>
      <c r="D62" s="52"/>
      <c r="E62" s="53" cm="1">
        <f t="array" ref="E62">IFERROR(IF(SUMPRODUCT(--($D62='State Dept. Foreign Per Diem'!$C$2:$C$1145)*--($A62&gt;='State Dept. Foreign Per Diem'!$E$2:$E$1145)*--($A62&lt;='State Dept. Foreign Per Diem'!$F$2:$F$1145))=0,0,INDEX('State Dept. Foreign Per Diem'!$O$1:$O$1145,SUMPRODUCT(--($D62='State Dept. Foreign Per Diem'!$C$2:$C$1145)*--($A62&gt;='State Dept. Foreign Per Diem'!$E$2:$E$1145)*--($A62&lt;='State Dept. Foreign Per Diem'!$F$2:$F$1145)*ROW('State Dept. Foreign Per Diem'!$C$2:$C$1145)))),0)</f>
        <v>0</v>
      </c>
      <c r="F62" s="52"/>
      <c r="G62" s="53" cm="1">
        <f t="array" ref="G62">IFERROR(IF(SUMPRODUCT(--($F62='State Dept. Foreign Per Diem'!$C$2:$C$1145)*--($A62&gt;='State Dept. Foreign Per Diem'!$E$2:$E$1145)*--($A62&lt;='State Dept. Foreign Per Diem'!$F$2:$F$1145))=0,0,INDEX('State Dept. Foreign Per Diem'!$P$1:$P$1145,SUMPRODUCT(--($F62='State Dept. Foreign Per Diem'!$C$2:$C$1145)*--($A62&gt;='State Dept. Foreign Per Diem'!$E$2:$E$1145)*--($A62&lt;='State Dept. Foreign Per Diem'!$F$2:$F$1145)*ROW('State Dept. Foreign Per Diem'!$C$2:$C$1145)))),0)</f>
        <v>0</v>
      </c>
      <c r="H62" s="54">
        <f t="shared" si="0"/>
        <v>0</v>
      </c>
      <c r="I62" s="52"/>
      <c r="J62" s="53" cm="1">
        <f t="array" ref="J62">IFERROR(IF(SUMPRODUCT(--($I62='State Dept. Foreign Per Diem'!$C$2:$C$1145)*--($A62&gt;='State Dept. Foreign Per Diem'!$E$2:$E$1145)*--($A62&lt;='State Dept. Foreign Per Diem'!$F$2:$F$1145))=0,0,INDEX('State Dept. Foreign Per Diem'!$G$1:$G$1145,SUMPRODUCT(--($I62='State Dept. Foreign Per Diem'!$C$2:$C$1145)*--($A62&gt;='State Dept. Foreign Per Diem'!$E$2:$E$1145)*--($A62&lt;='State Dept. Foreign Per Diem'!$F$2:$F$1145)*ROW('State Dept. Foreign Per Diem'!$C$2:$C$1145)))),0)</f>
        <v>0</v>
      </c>
      <c r="K62" s="55"/>
      <c r="L62" s="54">
        <f t="shared" si="1"/>
        <v>0</v>
      </c>
    </row>
    <row r="63" spans="1:12" ht="27" customHeight="1" x14ac:dyDescent="0.3">
      <c r="A63" s="61" t="str">
        <f>IF($N$17+28&gt;$N$18,"",$N$17+28)</f>
        <v/>
      </c>
      <c r="B63" s="52"/>
      <c r="C63" s="53" cm="1">
        <f t="array" ref="C63">IFERROR(IF(SUMPRODUCT(--($B63='State Dept. Foreign Per Diem'!$C$2:$C$1145)*--($A63&gt;='State Dept. Foreign Per Diem'!$E$2:$E$1145)*--($A63&lt;='State Dept. Foreign Per Diem'!$F$2:$F$1145))=0,0,INDEX('State Dept. Foreign Per Diem'!$N$1:$N$1145,SUMPRODUCT(--($B63='State Dept. Foreign Per Diem'!$C$2:$C$1145)*--($A63&gt;='State Dept. Foreign Per Diem'!$E$2:$E$1145)*--($A63&lt;='State Dept. Foreign Per Diem'!$F$2:$F$1145)*ROW('State Dept. Foreign Per Diem'!$C$2:$C$1145)))),0)</f>
        <v>0</v>
      </c>
      <c r="D63" s="52"/>
      <c r="E63" s="53" cm="1">
        <f t="array" ref="E63">IFERROR(IF(SUMPRODUCT(--($D63='State Dept. Foreign Per Diem'!$C$2:$C$1145)*--($A63&gt;='State Dept. Foreign Per Diem'!$E$2:$E$1145)*--($A63&lt;='State Dept. Foreign Per Diem'!$F$2:$F$1145))=0,0,INDEX('State Dept. Foreign Per Diem'!$O$1:$O$1145,SUMPRODUCT(--($D63='State Dept. Foreign Per Diem'!$C$2:$C$1145)*--($A63&gt;='State Dept. Foreign Per Diem'!$E$2:$E$1145)*--($A63&lt;='State Dept. Foreign Per Diem'!$F$2:$F$1145)*ROW('State Dept. Foreign Per Diem'!$C$2:$C$1145)))),0)</f>
        <v>0</v>
      </c>
      <c r="F63" s="52"/>
      <c r="G63" s="53" cm="1">
        <f t="array" ref="G63">IFERROR(IF(SUMPRODUCT(--($F63='State Dept. Foreign Per Diem'!$C$2:$C$1145)*--($A63&gt;='State Dept. Foreign Per Diem'!$E$2:$E$1145)*--($A63&lt;='State Dept. Foreign Per Diem'!$F$2:$F$1145))=0,0,INDEX('State Dept. Foreign Per Diem'!$P$1:$P$1145,SUMPRODUCT(--($F63='State Dept. Foreign Per Diem'!$C$2:$C$1145)*--($A63&gt;='State Dept. Foreign Per Diem'!$E$2:$E$1145)*--($A63&lt;='State Dept. Foreign Per Diem'!$F$2:$F$1145)*ROW('State Dept. Foreign Per Diem'!$C$2:$C$1145)))),0)</f>
        <v>0</v>
      </c>
      <c r="H63" s="54">
        <f t="shared" si="0"/>
        <v>0</v>
      </c>
      <c r="I63" s="52"/>
      <c r="J63" s="53" cm="1">
        <f t="array" ref="J63">IFERROR(IF(SUMPRODUCT(--($I63='State Dept. Foreign Per Diem'!$C$2:$C$1145)*--($A63&gt;='State Dept. Foreign Per Diem'!$E$2:$E$1145)*--($A63&lt;='State Dept. Foreign Per Diem'!$F$2:$F$1145))=0,0,INDEX('State Dept. Foreign Per Diem'!$G$1:$G$1145,SUMPRODUCT(--($I63='State Dept. Foreign Per Diem'!$C$2:$C$1145)*--($A63&gt;='State Dept. Foreign Per Diem'!$E$2:$E$1145)*--($A63&lt;='State Dept. Foreign Per Diem'!$F$2:$F$1145)*ROW('State Dept. Foreign Per Diem'!$C$2:$C$1145)))),0)</f>
        <v>0</v>
      </c>
      <c r="K63" s="55"/>
      <c r="L63" s="54">
        <f t="shared" si="1"/>
        <v>0</v>
      </c>
    </row>
    <row r="64" spans="1:12" ht="27" customHeight="1" x14ac:dyDescent="0.3">
      <c r="A64" s="61" t="str">
        <f>IF($N$17+29&gt;$N$18,"",$N$17+29)</f>
        <v/>
      </c>
      <c r="B64" s="52"/>
      <c r="C64" s="53" cm="1">
        <f t="array" ref="C64">IFERROR(IF(SUMPRODUCT(--($B64='State Dept. Foreign Per Diem'!$C$2:$C$1145)*--($A64&gt;='State Dept. Foreign Per Diem'!$E$2:$E$1145)*--($A64&lt;='State Dept. Foreign Per Diem'!$F$2:$F$1145))=0,0,INDEX('State Dept. Foreign Per Diem'!$N$1:$N$1145,SUMPRODUCT(--($B64='State Dept. Foreign Per Diem'!$C$2:$C$1145)*--($A64&gt;='State Dept. Foreign Per Diem'!$E$2:$E$1145)*--($A64&lt;='State Dept. Foreign Per Diem'!$F$2:$F$1145)*ROW('State Dept. Foreign Per Diem'!$C$2:$C$1145)))),0)</f>
        <v>0</v>
      </c>
      <c r="D64" s="52"/>
      <c r="E64" s="53" cm="1">
        <f t="array" ref="E64">IFERROR(IF(SUMPRODUCT(--($D64='State Dept. Foreign Per Diem'!$C$2:$C$1145)*--($A64&gt;='State Dept. Foreign Per Diem'!$E$2:$E$1145)*--($A64&lt;='State Dept. Foreign Per Diem'!$F$2:$F$1145))=0,0,INDEX('State Dept. Foreign Per Diem'!$O$1:$O$1145,SUMPRODUCT(--($D64='State Dept. Foreign Per Diem'!$C$2:$C$1145)*--($A64&gt;='State Dept. Foreign Per Diem'!$E$2:$E$1145)*--($A64&lt;='State Dept. Foreign Per Diem'!$F$2:$F$1145)*ROW('State Dept. Foreign Per Diem'!$C$2:$C$1145)))),0)</f>
        <v>0</v>
      </c>
      <c r="F64" s="52"/>
      <c r="G64" s="53" cm="1">
        <f t="array" ref="G64">IFERROR(IF(SUMPRODUCT(--($F64='State Dept. Foreign Per Diem'!$C$2:$C$1145)*--($A64&gt;='State Dept. Foreign Per Diem'!$E$2:$E$1145)*--($A64&lt;='State Dept. Foreign Per Diem'!$F$2:$F$1145))=0,0,INDEX('State Dept. Foreign Per Diem'!$P$1:$P$1145,SUMPRODUCT(--($F64='State Dept. Foreign Per Diem'!$C$2:$C$1145)*--($A64&gt;='State Dept. Foreign Per Diem'!$E$2:$E$1145)*--($A64&lt;='State Dept. Foreign Per Diem'!$F$2:$F$1145)*ROW('State Dept. Foreign Per Diem'!$C$2:$C$1145)))),0)</f>
        <v>0</v>
      </c>
      <c r="H64" s="54">
        <f t="shared" si="0"/>
        <v>0</v>
      </c>
      <c r="I64" s="52"/>
      <c r="J64" s="53" cm="1">
        <f t="array" ref="J64">IFERROR(IF(SUMPRODUCT(--($I64='State Dept. Foreign Per Diem'!$C$2:$C$1145)*--($A64&gt;='State Dept. Foreign Per Diem'!$E$2:$E$1145)*--($A64&lt;='State Dept. Foreign Per Diem'!$F$2:$F$1145))=0,0,INDEX('State Dept. Foreign Per Diem'!$G$1:$G$1145,SUMPRODUCT(--($I64='State Dept. Foreign Per Diem'!$C$2:$C$1145)*--($A64&gt;='State Dept. Foreign Per Diem'!$E$2:$E$1145)*--($A64&lt;='State Dept. Foreign Per Diem'!$F$2:$F$1145)*ROW('State Dept. Foreign Per Diem'!$C$2:$C$1145)))),0)</f>
        <v>0</v>
      </c>
      <c r="K64" s="55"/>
      <c r="L64" s="54">
        <f t="shared" si="1"/>
        <v>0</v>
      </c>
    </row>
    <row r="65" spans="1:12" ht="27" customHeight="1" x14ac:dyDescent="0.3">
      <c r="A65" s="61" t="str">
        <f>IF($N$17+30&gt;$N$18,"",$N$17+30)</f>
        <v/>
      </c>
      <c r="B65" s="52"/>
      <c r="C65" s="53" cm="1">
        <f t="array" ref="C65">IFERROR(IF(SUMPRODUCT(--($B65='State Dept. Foreign Per Diem'!$C$2:$C$1145)*--($A65&gt;='State Dept. Foreign Per Diem'!$E$2:$E$1145)*--($A65&lt;='State Dept. Foreign Per Diem'!$F$2:$F$1145))=0,0,INDEX('State Dept. Foreign Per Diem'!$N$1:$N$1145,SUMPRODUCT(--($B65='State Dept. Foreign Per Diem'!$C$2:$C$1145)*--($A65&gt;='State Dept. Foreign Per Diem'!$E$2:$E$1145)*--($A65&lt;='State Dept. Foreign Per Diem'!$F$2:$F$1145)*ROW('State Dept. Foreign Per Diem'!$C$2:$C$1145)))),0)</f>
        <v>0</v>
      </c>
      <c r="D65" s="52"/>
      <c r="E65" s="53" cm="1">
        <f t="array" ref="E65">IFERROR(IF(SUMPRODUCT(--($D65='State Dept. Foreign Per Diem'!$C$2:$C$1145)*--($A65&gt;='State Dept. Foreign Per Diem'!$E$2:$E$1145)*--($A65&lt;='State Dept. Foreign Per Diem'!$F$2:$F$1145))=0,0,INDEX('State Dept. Foreign Per Diem'!$O$1:$O$1145,SUMPRODUCT(--($D65='State Dept. Foreign Per Diem'!$C$2:$C$1145)*--($A65&gt;='State Dept. Foreign Per Diem'!$E$2:$E$1145)*--($A65&lt;='State Dept. Foreign Per Diem'!$F$2:$F$1145)*ROW('State Dept. Foreign Per Diem'!$C$2:$C$1145)))),0)</f>
        <v>0</v>
      </c>
      <c r="F65" s="52"/>
      <c r="G65" s="53" cm="1">
        <f t="array" ref="G65">IFERROR(IF(SUMPRODUCT(--($F65='State Dept. Foreign Per Diem'!$C$2:$C$1145)*--($A65&gt;='State Dept. Foreign Per Diem'!$E$2:$E$1145)*--($A65&lt;='State Dept. Foreign Per Diem'!$F$2:$F$1145))=0,0,INDEX('State Dept. Foreign Per Diem'!$P$1:$P$1145,SUMPRODUCT(--($F65='State Dept. Foreign Per Diem'!$C$2:$C$1145)*--($A65&gt;='State Dept. Foreign Per Diem'!$E$2:$E$1145)*--($A65&lt;='State Dept. Foreign Per Diem'!$F$2:$F$1145)*ROW('State Dept. Foreign Per Diem'!$C$2:$C$1145)))),0)</f>
        <v>0</v>
      </c>
      <c r="H65" s="54">
        <f t="shared" si="0"/>
        <v>0</v>
      </c>
      <c r="I65" s="52"/>
      <c r="J65" s="53" cm="1">
        <f t="array" ref="J65">IFERROR(IF(SUMPRODUCT(--($I65='State Dept. Foreign Per Diem'!$C$2:$C$1145)*--($A65&gt;='State Dept. Foreign Per Diem'!$E$2:$E$1145)*--($A65&lt;='State Dept. Foreign Per Diem'!$F$2:$F$1145))=0,0,INDEX('State Dept. Foreign Per Diem'!$G$1:$G$1145,SUMPRODUCT(--($I65='State Dept. Foreign Per Diem'!$C$2:$C$1145)*--($A65&gt;='State Dept. Foreign Per Diem'!$E$2:$E$1145)*--($A65&lt;='State Dept. Foreign Per Diem'!$F$2:$F$1145)*ROW('State Dept. Foreign Per Diem'!$C$2:$C$1145)))),0)</f>
        <v>0</v>
      </c>
      <c r="K65" s="55"/>
      <c r="L65" s="54">
        <f t="shared" si="1"/>
        <v>0</v>
      </c>
    </row>
    <row r="66" spans="1:12" x14ac:dyDescent="0.3">
      <c r="A66" s="25"/>
    </row>
    <row r="67" spans="1:12" x14ac:dyDescent="0.3">
      <c r="A67" s="25"/>
    </row>
  </sheetData>
  <sheetProtection algorithmName="SHA-512" hashValue="BlahMoxhYLz7Cir2aV8Zd42bhADnQJb1zGTKqyWzZWPKtwhMXPYnnPVn/KfYPeBwIBBIQkMjD7no72oQXHJE+A==" saltValue="xd/HTeMjzpB1BBWZxiKl4g==" spinCount="100000" sheet="1" objects="1" scenarios="1"/>
  <mergeCells count="31">
    <mergeCell ref="E21:F21"/>
    <mergeCell ref="D33:E33"/>
    <mergeCell ref="B33:C33"/>
    <mergeCell ref="F33:G33"/>
    <mergeCell ref="I33:K33"/>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A12:B12"/>
    <mergeCell ref="A13:B13"/>
    <mergeCell ref="A14:B14"/>
    <mergeCell ref="A15:B15"/>
    <mergeCell ref="A16:B16"/>
    <mergeCell ref="E12:F12"/>
    <mergeCell ref="E13:F13"/>
    <mergeCell ref="E14:F14"/>
    <mergeCell ref="E15:F15"/>
    <mergeCell ref="E16:F16"/>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Diem'!$C$1:$C$1136</xm:f>
          </x14:formula1>
          <xm:sqref>B35:B65 I35:I65 F35:F65 D35:D65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7"/>
  <sheetViews>
    <sheetView zoomScale="85" zoomScaleNormal="85" workbookViewId="0">
      <pane ySplit="1" topLeftCell="A2" activePane="bottomLeft" state="frozen"/>
      <selection pane="bottomLeft" activeCell="F17" sqref="F17"/>
    </sheetView>
  </sheetViews>
  <sheetFormatPr defaultRowHeight="14.4" x14ac:dyDescent="0.3"/>
  <cols>
    <col min="1" max="3" width="23.33203125" customWidth="1"/>
    <col min="4" max="4" width="12.6640625" customWidth="1"/>
    <col min="5" max="5" width="13.33203125" style="43" bestFit="1" customWidth="1"/>
    <col min="6" max="6" width="14.6640625" style="43" bestFit="1" customWidth="1"/>
    <col min="7" max="7" width="12.33203125" bestFit="1" customWidth="1"/>
    <col min="8" max="9" width="11.33203125" customWidth="1"/>
    <col min="10" max="10" width="13.33203125" style="43" customWidth="1"/>
    <col min="11" max="11" width="12.44140625" bestFit="1" customWidth="1"/>
    <col min="12" max="12" width="15.44140625" customWidth="1"/>
    <col min="17" max="17" width="10.5546875" bestFit="1" customWidth="1"/>
  </cols>
  <sheetData>
    <row r="1" spans="1:17" ht="28.8" x14ac:dyDescent="0.3">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 x14ac:dyDescent="0.35">
      <c r="A2" s="66" t="s">
        <v>108</v>
      </c>
      <c r="B2" s="66" t="s">
        <v>109</v>
      </c>
      <c r="C2" s="66" t="s">
        <v>110</v>
      </c>
      <c r="D2" s="66"/>
      <c r="E2" s="67">
        <v>46023</v>
      </c>
      <c r="F2" s="67">
        <v>46387</v>
      </c>
      <c r="G2" s="66"/>
      <c r="H2" s="66"/>
      <c r="I2" s="66"/>
      <c r="J2" s="68"/>
      <c r="K2" s="66"/>
      <c r="L2" s="66"/>
      <c r="N2" s="24">
        <v>6</v>
      </c>
      <c r="O2" s="24">
        <v>11</v>
      </c>
      <c r="P2" s="24">
        <v>19</v>
      </c>
      <c r="Q2" s="24"/>
    </row>
    <row r="3" spans="1:17" x14ac:dyDescent="0.3">
      <c r="A3" s="80" t="s">
        <v>111</v>
      </c>
      <c r="B3" s="80" t="s">
        <v>109</v>
      </c>
      <c r="C3" s="80" t="s">
        <v>112</v>
      </c>
      <c r="D3" s="80" t="s">
        <v>113</v>
      </c>
      <c r="E3" s="81">
        <v>46023</v>
      </c>
      <c r="F3" s="81">
        <v>46387</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3">
      <c r="A4" s="80" t="s">
        <v>111</v>
      </c>
      <c r="B4" s="80" t="s">
        <v>115</v>
      </c>
      <c r="C4" s="80" t="s">
        <v>116</v>
      </c>
      <c r="D4" s="80" t="s">
        <v>113</v>
      </c>
      <c r="E4" s="81">
        <v>46023</v>
      </c>
      <c r="F4" s="81">
        <v>46387</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3">
      <c r="A5" s="80" t="s">
        <v>117</v>
      </c>
      <c r="B5" s="80" t="s">
        <v>109</v>
      </c>
      <c r="C5" s="80" t="s">
        <v>118</v>
      </c>
      <c r="D5" s="80" t="s">
        <v>113</v>
      </c>
      <c r="E5" s="81">
        <v>46023</v>
      </c>
      <c r="F5" s="81">
        <v>46387</v>
      </c>
      <c r="G5" s="80">
        <v>182</v>
      </c>
      <c r="H5" s="80">
        <v>81</v>
      </c>
      <c r="I5" s="80">
        <f t="shared" si="0"/>
        <v>263</v>
      </c>
      <c r="J5" s="82">
        <v>45901</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3">
      <c r="A6" s="80" t="s">
        <v>117</v>
      </c>
      <c r="B6" s="80" t="s">
        <v>119</v>
      </c>
      <c r="C6" s="80" t="s">
        <v>120</v>
      </c>
      <c r="D6" s="80" t="s">
        <v>113</v>
      </c>
      <c r="E6" s="81">
        <v>46023</v>
      </c>
      <c r="F6" s="81">
        <v>46387</v>
      </c>
      <c r="G6" s="80">
        <v>223</v>
      </c>
      <c r="H6" s="80">
        <v>122</v>
      </c>
      <c r="I6" s="80">
        <f t="shared" si="0"/>
        <v>345</v>
      </c>
      <c r="J6" s="82">
        <v>45901</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3">
      <c r="A7" s="80" t="s">
        <v>121</v>
      </c>
      <c r="B7" s="80" t="s">
        <v>109</v>
      </c>
      <c r="C7" s="80" t="s">
        <v>122</v>
      </c>
      <c r="D7" s="80" t="s">
        <v>113</v>
      </c>
      <c r="E7" s="81">
        <v>46023</v>
      </c>
      <c r="F7" s="81">
        <v>46387</v>
      </c>
      <c r="G7" s="80">
        <v>172</v>
      </c>
      <c r="H7" s="80">
        <v>109</v>
      </c>
      <c r="I7" s="80">
        <f t="shared" si="0"/>
        <v>281</v>
      </c>
      <c r="J7" s="82">
        <v>46023</v>
      </c>
      <c r="K7" s="80">
        <v>2</v>
      </c>
      <c r="L7" s="80">
        <v>11805</v>
      </c>
      <c r="N7" s="24">
        <f>IF($H7&gt;265,ROUND($H7*0.15,0),VLOOKUP($H7,'Office of Allowances Appendix B'!$A$1:$E$266,2,FALSE))</f>
        <v>16</v>
      </c>
      <c r="O7" s="24">
        <f>IF($H7&gt;265,ROUND($H7*0.25,0),VLOOKUP($H7,'Office of Allowances Appendix B'!$A$1:$E$266,3,FALSE))</f>
        <v>27</v>
      </c>
      <c r="P7" s="24">
        <f>IF($H7&gt;265,ROUND($H7*0.4,0),VLOOKUP($H7,'Office of Allowances Appendix B'!$A$1:$E$266,4,FALSE))</f>
        <v>44</v>
      </c>
      <c r="Q7" s="24">
        <f t="shared" si="1"/>
        <v>22</v>
      </c>
    </row>
    <row r="8" spans="1:17" x14ac:dyDescent="0.3">
      <c r="A8" s="80" t="s">
        <v>121</v>
      </c>
      <c r="B8" s="80" t="s">
        <v>123</v>
      </c>
      <c r="C8" s="80" t="s">
        <v>124</v>
      </c>
      <c r="D8" s="80" t="s">
        <v>113</v>
      </c>
      <c r="E8" s="81">
        <v>46023</v>
      </c>
      <c r="F8" s="81">
        <v>46387</v>
      </c>
      <c r="G8" s="80">
        <v>200</v>
      </c>
      <c r="H8" s="80">
        <v>118</v>
      </c>
      <c r="I8" s="80">
        <f t="shared" si="0"/>
        <v>318</v>
      </c>
      <c r="J8" s="82">
        <v>46174</v>
      </c>
      <c r="K8" s="80"/>
      <c r="L8" s="80">
        <v>10324</v>
      </c>
      <c r="N8" s="24">
        <f>IF($H8&gt;265,ROUND($H8*0.15,0),VLOOKUP($H8,'Office of Allowances Appendix B'!$A$1:$E$266,2,FALSE))</f>
        <v>18</v>
      </c>
      <c r="O8" s="24">
        <f>IF($H8&gt;265,ROUND($H8*0.25,0),VLOOKUP($H8,'Office of Allowances Appendix B'!$A$1:$E$266,3,FALSE))</f>
        <v>30</v>
      </c>
      <c r="P8" s="24">
        <f>IF($H8&gt;265,ROUND($H8*0.4,0),VLOOKUP($H8,'Office of Allowances Appendix B'!$A$1:$E$266,4,FALSE))</f>
        <v>47</v>
      </c>
      <c r="Q8" s="24">
        <f t="shared" si="1"/>
        <v>23</v>
      </c>
    </row>
    <row r="9" spans="1:17" x14ac:dyDescent="0.3">
      <c r="A9" s="80" t="s">
        <v>125</v>
      </c>
      <c r="B9" s="80" t="s">
        <v>126</v>
      </c>
      <c r="C9" s="80" t="s">
        <v>127</v>
      </c>
      <c r="D9" s="80" t="s">
        <v>113</v>
      </c>
      <c r="E9" s="81">
        <v>46023</v>
      </c>
      <c r="F9" s="81">
        <v>46387</v>
      </c>
      <c r="G9" s="80">
        <v>283</v>
      </c>
      <c r="H9" s="80">
        <v>128</v>
      </c>
      <c r="I9" s="80">
        <f t="shared" si="0"/>
        <v>411</v>
      </c>
      <c r="J9" s="82">
        <v>46082</v>
      </c>
      <c r="K9" s="80"/>
      <c r="L9" s="80">
        <v>11079</v>
      </c>
      <c r="N9" s="24">
        <f>IF($H9&gt;265,ROUND($H9*0.15,0),VLOOKUP($H9,'Office of Allowances Appendix B'!$A$1:$E$266,2,FALSE))</f>
        <v>19</v>
      </c>
      <c r="O9" s="24">
        <f>IF($H9&gt;265,ROUND($H9*0.25,0),VLOOKUP($H9,'Office of Allowances Appendix B'!$A$1:$E$266,3,FALSE))</f>
        <v>32</v>
      </c>
      <c r="P9" s="24">
        <f>IF($H9&gt;265,ROUND($H9*0.4,0),VLOOKUP($H9,'Office of Allowances Appendix B'!$A$1:$E$266,4,FALSE))</f>
        <v>51</v>
      </c>
      <c r="Q9" s="24">
        <f t="shared" si="1"/>
        <v>26</v>
      </c>
    </row>
    <row r="10" spans="1:17" x14ac:dyDescent="0.3">
      <c r="A10" s="80" t="s">
        <v>128</v>
      </c>
      <c r="B10" s="80" t="s">
        <v>109</v>
      </c>
      <c r="C10" s="80" t="s">
        <v>129</v>
      </c>
      <c r="D10" s="80" t="s">
        <v>113</v>
      </c>
      <c r="E10" s="81">
        <v>46023</v>
      </c>
      <c r="F10" s="81">
        <v>46387</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3">
      <c r="A11" s="80" t="s">
        <v>128</v>
      </c>
      <c r="B11" s="80" t="s">
        <v>130</v>
      </c>
      <c r="C11" s="80" t="s">
        <v>131</v>
      </c>
      <c r="D11" s="80" t="s">
        <v>113</v>
      </c>
      <c r="E11" s="81">
        <v>46023</v>
      </c>
      <c r="F11" s="81">
        <v>46387</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3">
      <c r="A12" s="80" t="s">
        <v>132</v>
      </c>
      <c r="B12" s="80" t="s">
        <v>133</v>
      </c>
      <c r="C12" s="80" t="s">
        <v>134</v>
      </c>
      <c r="D12" s="80" t="s">
        <v>113</v>
      </c>
      <c r="E12" s="81">
        <v>46023</v>
      </c>
      <c r="F12" s="81">
        <v>46387</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3">
      <c r="A13" s="80" t="s">
        <v>135</v>
      </c>
      <c r="B13" s="80" t="s">
        <v>136</v>
      </c>
      <c r="C13" s="80" t="s">
        <v>137</v>
      </c>
      <c r="D13" s="80" t="s">
        <v>113</v>
      </c>
      <c r="E13" s="81">
        <v>46023</v>
      </c>
      <c r="F13" s="81">
        <v>46387</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3">
      <c r="A14" s="80" t="s">
        <v>138</v>
      </c>
      <c r="B14" s="80" t="s">
        <v>109</v>
      </c>
      <c r="C14" s="80" t="s">
        <v>139</v>
      </c>
      <c r="D14" s="80"/>
      <c r="E14" s="81">
        <v>46023</v>
      </c>
      <c r="F14" s="81">
        <v>46127</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3">
      <c r="A15" s="80" t="s">
        <v>138</v>
      </c>
      <c r="B15" s="80" t="s">
        <v>109</v>
      </c>
      <c r="C15" s="80" t="s">
        <v>139</v>
      </c>
      <c r="D15" s="80" t="s">
        <v>113</v>
      </c>
      <c r="E15" s="81">
        <v>46128</v>
      </c>
      <c r="F15" s="81">
        <v>46370</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3">
      <c r="A16" s="80" t="s">
        <v>138</v>
      </c>
      <c r="B16" s="80" t="s">
        <v>109</v>
      </c>
      <c r="C16" s="80" t="s">
        <v>139</v>
      </c>
      <c r="D16" s="80" t="s">
        <v>140</v>
      </c>
      <c r="E16" s="81">
        <v>46371</v>
      </c>
      <c r="F16" s="81">
        <v>46387</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3">
      <c r="A17" s="80" t="s">
        <v>138</v>
      </c>
      <c r="B17" s="80" t="s">
        <v>141</v>
      </c>
      <c r="C17" s="80" t="s">
        <v>142</v>
      </c>
      <c r="D17" s="80" t="s">
        <v>113</v>
      </c>
      <c r="E17" s="81">
        <v>46023</v>
      </c>
      <c r="F17" s="81">
        <v>46174</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3">
      <c r="A18" s="80" t="s">
        <v>138</v>
      </c>
      <c r="B18" s="80" t="s">
        <v>141</v>
      </c>
      <c r="C18" s="80" t="s">
        <v>142</v>
      </c>
      <c r="D18" s="80" t="s">
        <v>140</v>
      </c>
      <c r="E18" s="81">
        <v>46175</v>
      </c>
      <c r="F18" s="81">
        <v>46387</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3">
      <c r="A19" s="80" t="s">
        <v>143</v>
      </c>
      <c r="B19" s="80" t="s">
        <v>109</v>
      </c>
      <c r="C19" s="80" t="s">
        <v>144</v>
      </c>
      <c r="D19" s="80" t="s">
        <v>113</v>
      </c>
      <c r="E19" s="81">
        <v>46023</v>
      </c>
      <c r="F19" s="81">
        <v>46387</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3">
      <c r="A20" s="80" t="s">
        <v>143</v>
      </c>
      <c r="B20" s="80" t="s">
        <v>145</v>
      </c>
      <c r="C20" s="80" t="s">
        <v>146</v>
      </c>
      <c r="D20" s="80" t="s">
        <v>113</v>
      </c>
      <c r="E20" s="81">
        <v>46023</v>
      </c>
      <c r="F20" s="81">
        <v>46387</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3">
      <c r="A21" s="80" t="s">
        <v>143</v>
      </c>
      <c r="B21" s="80" t="s">
        <v>147</v>
      </c>
      <c r="C21" s="80" t="s">
        <v>148</v>
      </c>
      <c r="D21" s="80" t="s">
        <v>113</v>
      </c>
      <c r="E21" s="81">
        <v>46023</v>
      </c>
      <c r="F21" s="81">
        <v>46387</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3">
      <c r="A22" s="80" t="s">
        <v>143</v>
      </c>
      <c r="B22" s="80" t="s">
        <v>149</v>
      </c>
      <c r="C22" s="80" t="s">
        <v>150</v>
      </c>
      <c r="D22" s="80" t="s">
        <v>113</v>
      </c>
      <c r="E22" s="81">
        <v>46023</v>
      </c>
      <c r="F22" s="81">
        <v>46387</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3">
      <c r="A23" s="80" t="s">
        <v>151</v>
      </c>
      <c r="B23" s="80" t="s">
        <v>109</v>
      </c>
      <c r="C23" s="80" t="s">
        <v>152</v>
      </c>
      <c r="D23" s="80" t="s">
        <v>113</v>
      </c>
      <c r="E23" s="81">
        <v>46023</v>
      </c>
      <c r="F23" s="81">
        <v>46387</v>
      </c>
      <c r="G23" s="80">
        <v>150</v>
      </c>
      <c r="H23" s="80">
        <v>93</v>
      </c>
      <c r="I23" s="80">
        <f t="shared" si="0"/>
        <v>243</v>
      </c>
      <c r="J23" s="82">
        <v>45870</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3">
      <c r="A24" s="80" t="s">
        <v>151</v>
      </c>
      <c r="B24" s="80" t="s">
        <v>153</v>
      </c>
      <c r="C24" s="80" t="s">
        <v>154</v>
      </c>
      <c r="D24" s="80" t="s">
        <v>113</v>
      </c>
      <c r="E24" s="81">
        <v>46023</v>
      </c>
      <c r="F24" s="81">
        <v>46387</v>
      </c>
      <c r="G24" s="80">
        <v>150</v>
      </c>
      <c r="H24" s="80">
        <v>93</v>
      </c>
      <c r="I24" s="80">
        <f t="shared" si="0"/>
        <v>243</v>
      </c>
      <c r="J24" s="82">
        <v>45870</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3">
      <c r="A25" s="80" t="s">
        <v>155</v>
      </c>
      <c r="B25" s="80" t="s">
        <v>109</v>
      </c>
      <c r="C25" s="80" t="s">
        <v>156</v>
      </c>
      <c r="D25" s="80" t="s">
        <v>113</v>
      </c>
      <c r="E25" s="81">
        <v>46023</v>
      </c>
      <c r="F25" s="81">
        <v>46387</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3">
      <c r="A26" s="80" t="s">
        <v>155</v>
      </c>
      <c r="B26" s="80" t="s">
        <v>157</v>
      </c>
      <c r="C26" s="80" t="s">
        <v>158</v>
      </c>
      <c r="D26" s="80" t="s">
        <v>113</v>
      </c>
      <c r="E26" s="81">
        <v>46023</v>
      </c>
      <c r="F26" s="81">
        <v>46387</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3">
      <c r="A27" s="80" t="s">
        <v>159</v>
      </c>
      <c r="B27" s="80" t="s">
        <v>160</v>
      </c>
      <c r="C27" s="80" t="s">
        <v>161</v>
      </c>
      <c r="D27" s="80" t="s">
        <v>113</v>
      </c>
      <c r="E27" s="81">
        <v>46023</v>
      </c>
      <c r="F27" s="81">
        <v>46387</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3">
      <c r="A28" s="80" t="s">
        <v>162</v>
      </c>
      <c r="B28" s="80" t="s">
        <v>109</v>
      </c>
      <c r="C28" s="80" t="s">
        <v>163</v>
      </c>
      <c r="D28" s="80" t="s">
        <v>113</v>
      </c>
      <c r="E28" s="81">
        <v>46023</v>
      </c>
      <c r="F28" s="81">
        <v>46387</v>
      </c>
      <c r="G28" s="80">
        <v>219</v>
      </c>
      <c r="H28" s="80">
        <v>130</v>
      </c>
      <c r="I28" s="80">
        <f t="shared" si="0"/>
        <v>349</v>
      </c>
      <c r="J28" s="82">
        <v>46082</v>
      </c>
      <c r="K28" s="80"/>
      <c r="L28" s="80">
        <v>11787</v>
      </c>
      <c r="N28" s="24">
        <f>IF($H28&gt;265,ROUND($H28*0.15,0),VLOOKUP($H28,'Office of Allowances Appendix B'!$A$1:$E$266,2,FALSE))</f>
        <v>20</v>
      </c>
      <c r="O28" s="24">
        <f>IF($H28&gt;265,ROUND($H28*0.25,0),VLOOKUP($H28,'Office of Allowances Appendix B'!$A$1:$E$266,3,FALSE))</f>
        <v>32</v>
      </c>
      <c r="P28" s="24">
        <f>IF($H28&gt;265,ROUND($H28*0.4,0),VLOOKUP($H28,'Office of Allowances Appendix B'!$A$1:$E$266,4,FALSE))</f>
        <v>52</v>
      </c>
      <c r="Q28" s="24">
        <f t="shared" si="1"/>
        <v>26</v>
      </c>
    </row>
    <row r="29" spans="1:17" x14ac:dyDescent="0.3">
      <c r="A29" s="80" t="s">
        <v>162</v>
      </c>
      <c r="B29" s="80" t="s">
        <v>164</v>
      </c>
      <c r="C29" s="80" t="s">
        <v>165</v>
      </c>
      <c r="D29" s="80" t="s">
        <v>113</v>
      </c>
      <c r="E29" s="81">
        <v>46023</v>
      </c>
      <c r="F29" s="81">
        <v>46387</v>
      </c>
      <c r="G29" s="80">
        <v>231</v>
      </c>
      <c r="H29" s="80">
        <v>114</v>
      </c>
      <c r="I29" s="80">
        <f t="shared" si="0"/>
        <v>345</v>
      </c>
      <c r="J29" s="82">
        <v>46082</v>
      </c>
      <c r="K29" s="80"/>
      <c r="L29" s="80">
        <v>10244</v>
      </c>
      <c r="N29" s="24">
        <v>4</v>
      </c>
      <c r="O29" s="24">
        <f>IF($H29&gt;265,ROUND($H29*0.25,0),VLOOKUP($H29,'Office of Allowances Appendix B'!$A$1:$E$266,3,FALSE))</f>
        <v>29</v>
      </c>
      <c r="P29" s="24">
        <f>IF($H29&gt;265,ROUND($H29*0.4,0),VLOOKUP($H29,'Office of Allowances Appendix B'!$A$1:$E$266,4,FALSE))</f>
        <v>45</v>
      </c>
      <c r="Q29" s="24">
        <f t="shared" si="1"/>
        <v>36</v>
      </c>
    </row>
    <row r="30" spans="1:17" x14ac:dyDescent="0.3">
      <c r="A30" s="80" t="s">
        <v>162</v>
      </c>
      <c r="B30" s="80" t="s">
        <v>166</v>
      </c>
      <c r="C30" s="80" t="s">
        <v>167</v>
      </c>
      <c r="D30" s="80" t="s">
        <v>113</v>
      </c>
      <c r="E30" s="81">
        <v>46023</v>
      </c>
      <c r="F30" s="81">
        <v>46387</v>
      </c>
      <c r="G30" s="80">
        <v>262</v>
      </c>
      <c r="H30" s="80">
        <v>123</v>
      </c>
      <c r="I30" s="80">
        <f t="shared" si="0"/>
        <v>385</v>
      </c>
      <c r="J30" s="82">
        <v>46082</v>
      </c>
      <c r="K30" s="80"/>
      <c r="L30" s="80">
        <v>19983</v>
      </c>
      <c r="N30" s="24">
        <f>IF($H30&gt;265,ROUND($H30*0.15,0),VLOOKUP($H30,'Office of Allowances Appendix B'!$A$1:$E$266,2,FALSE))</f>
        <v>18</v>
      </c>
      <c r="O30" s="24">
        <f>IF($H30&gt;265,ROUND($H30*0.25,0),VLOOKUP($H30,'Office of Allowances Appendix B'!$A$1:$E$266,3,FALSE))</f>
        <v>31</v>
      </c>
      <c r="P30" s="24">
        <f>IF($H30&gt;265,ROUND($H30*0.4,0),VLOOKUP($H30,'Office of Allowances Appendix B'!$A$1:$E$266,4,FALSE))</f>
        <v>49</v>
      </c>
      <c r="Q30" s="24">
        <f t="shared" si="1"/>
        <v>25</v>
      </c>
    </row>
    <row r="31" spans="1:17" x14ac:dyDescent="0.3">
      <c r="A31" s="80" t="s">
        <v>162</v>
      </c>
      <c r="B31" s="80" t="s">
        <v>168</v>
      </c>
      <c r="C31" s="80" t="s">
        <v>169</v>
      </c>
      <c r="D31" s="80" t="s">
        <v>113</v>
      </c>
      <c r="E31" s="81">
        <v>46023</v>
      </c>
      <c r="F31" s="81">
        <v>46387</v>
      </c>
      <c r="G31" s="80">
        <v>298</v>
      </c>
      <c r="H31" s="80">
        <v>133</v>
      </c>
      <c r="I31" s="80">
        <f t="shared" si="0"/>
        <v>431</v>
      </c>
      <c r="J31" s="82">
        <v>46082</v>
      </c>
      <c r="K31" s="80"/>
      <c r="L31" s="80">
        <v>10245</v>
      </c>
      <c r="N31" s="24">
        <f>IF($H31&gt;265,ROUND($H31*0.15,0),VLOOKUP($H31,'Office of Allowances Appendix B'!$A$1:$E$266,2,FALSE))</f>
        <v>20</v>
      </c>
      <c r="O31" s="24">
        <f>IF($H31&gt;265,ROUND($H31*0.25,0),VLOOKUP($H31,'Office of Allowances Appendix B'!$A$1:$E$266,3,FALSE))</f>
        <v>33</v>
      </c>
      <c r="P31" s="24">
        <f>IF($H31&gt;265,ROUND($H31*0.4,0),VLOOKUP($H31,'Office of Allowances Appendix B'!$A$1:$E$266,4,FALSE))</f>
        <v>53</v>
      </c>
      <c r="Q31" s="24">
        <f t="shared" si="1"/>
        <v>27</v>
      </c>
    </row>
    <row r="32" spans="1:17" x14ac:dyDescent="0.3">
      <c r="A32" s="80" t="s">
        <v>162</v>
      </c>
      <c r="B32" s="80" t="s">
        <v>170</v>
      </c>
      <c r="C32" s="80" t="s">
        <v>171</v>
      </c>
      <c r="D32" s="80" t="s">
        <v>113</v>
      </c>
      <c r="E32" s="81">
        <v>46023</v>
      </c>
      <c r="F32" s="81">
        <v>46387</v>
      </c>
      <c r="G32" s="80">
        <v>294</v>
      </c>
      <c r="H32" s="80">
        <v>127</v>
      </c>
      <c r="I32" s="80">
        <f t="shared" si="0"/>
        <v>421</v>
      </c>
      <c r="J32" s="82">
        <v>46082</v>
      </c>
      <c r="K32" s="80"/>
      <c r="L32" s="80">
        <v>15035</v>
      </c>
      <c r="N32" s="24">
        <f>IF($H32&gt;265,ROUND($H32*0.15,0),VLOOKUP($H32,'Office of Allowances Appendix B'!$A$1:$E$266,2,FALSE))</f>
        <v>19</v>
      </c>
      <c r="O32" s="24">
        <f>IF($H32&gt;265,ROUND($H32*0.25,0),VLOOKUP($H32,'Office of Allowances Appendix B'!$A$1:$E$266,3,FALSE))</f>
        <v>32</v>
      </c>
      <c r="P32" s="24">
        <f>IF($H32&gt;265,ROUND($H32*0.4,0),VLOOKUP($H32,'Office of Allowances Appendix B'!$A$1:$E$266,4,FALSE))</f>
        <v>51</v>
      </c>
      <c r="Q32" s="24">
        <f t="shared" si="1"/>
        <v>25</v>
      </c>
    </row>
    <row r="33" spans="1:17" x14ac:dyDescent="0.3">
      <c r="A33" s="80" t="s">
        <v>162</v>
      </c>
      <c r="B33" s="80" t="s">
        <v>172</v>
      </c>
      <c r="C33" s="80" t="s">
        <v>173</v>
      </c>
      <c r="D33" s="80" t="s">
        <v>113</v>
      </c>
      <c r="E33" s="81">
        <v>46023</v>
      </c>
      <c r="F33" s="81">
        <v>46387</v>
      </c>
      <c r="G33" s="80">
        <v>219</v>
      </c>
      <c r="H33" s="80">
        <v>130</v>
      </c>
      <c r="I33" s="80">
        <f t="shared" si="0"/>
        <v>349</v>
      </c>
      <c r="J33" s="82">
        <v>46082</v>
      </c>
      <c r="K33" s="80"/>
      <c r="L33" s="80">
        <v>12583</v>
      </c>
      <c r="N33" s="24">
        <f>IF($H33&gt;265,ROUND($H33*0.15,0),VLOOKUP($H33,'Office of Allowances Appendix B'!$A$1:$E$266,2,FALSE))</f>
        <v>20</v>
      </c>
      <c r="O33" s="24">
        <f>IF($H33&gt;265,ROUND($H33*0.25,0),VLOOKUP($H33,'Office of Allowances Appendix B'!$A$1:$E$266,3,FALSE))</f>
        <v>32</v>
      </c>
      <c r="P33" s="24">
        <f>IF($H33&gt;265,ROUND($H33*0.4,0),VLOOKUP($H33,'Office of Allowances Appendix B'!$A$1:$E$266,4,FALSE))</f>
        <v>52</v>
      </c>
      <c r="Q33" s="24">
        <f t="shared" si="1"/>
        <v>26</v>
      </c>
    </row>
    <row r="34" spans="1:17" x14ac:dyDescent="0.3">
      <c r="A34" s="80" t="s">
        <v>162</v>
      </c>
      <c r="B34" s="80" t="s">
        <v>174</v>
      </c>
      <c r="C34" s="80" t="s">
        <v>175</v>
      </c>
      <c r="D34" s="80" t="s">
        <v>113</v>
      </c>
      <c r="E34" s="81">
        <v>46023</v>
      </c>
      <c r="F34" s="81">
        <v>46387</v>
      </c>
      <c r="G34" s="80">
        <v>202</v>
      </c>
      <c r="H34" s="80">
        <v>115</v>
      </c>
      <c r="I34" s="80">
        <f t="shared" si="0"/>
        <v>317</v>
      </c>
      <c r="J34" s="82">
        <v>46082</v>
      </c>
      <c r="K34" s="80"/>
      <c r="L34" s="80">
        <v>10243</v>
      </c>
      <c r="N34" s="24">
        <f>IF($H34&gt;265,ROUND($H34*0.15,0),VLOOKUP($H34,'Office of Allowances Appendix B'!$A$1:$E$266,2,FALSE))</f>
        <v>17</v>
      </c>
      <c r="O34" s="24">
        <f>IF($H34&gt;265,ROUND($H34*0.25,0),VLOOKUP($H34,'Office of Allowances Appendix B'!$A$1:$E$266,3,FALSE))</f>
        <v>29</v>
      </c>
      <c r="P34" s="24">
        <f>IF($H34&gt;265,ROUND($H34*0.4,0),VLOOKUP($H34,'Office of Allowances Appendix B'!$A$1:$E$266,4,FALSE))</f>
        <v>46</v>
      </c>
      <c r="Q34" s="24">
        <f t="shared" si="1"/>
        <v>23</v>
      </c>
    </row>
    <row r="35" spans="1:17" x14ac:dyDescent="0.3">
      <c r="A35" s="80" t="s">
        <v>162</v>
      </c>
      <c r="B35" s="80" t="s">
        <v>2297</v>
      </c>
      <c r="C35" s="80" t="s">
        <v>2298</v>
      </c>
      <c r="D35" s="80" t="s">
        <v>113</v>
      </c>
      <c r="E35" s="81">
        <v>46023</v>
      </c>
      <c r="F35" s="81">
        <v>46387</v>
      </c>
      <c r="G35" s="80">
        <v>203</v>
      </c>
      <c r="H35" s="80">
        <v>124</v>
      </c>
      <c r="I35" s="80">
        <f t="shared" si="0"/>
        <v>327</v>
      </c>
      <c r="J35" s="82">
        <v>46082</v>
      </c>
      <c r="K35" s="80"/>
      <c r="L35" s="80">
        <v>12342</v>
      </c>
      <c r="N35" s="24">
        <f>IF($H35&gt;265,ROUND($H35*0.15,0),VLOOKUP($H35,'Office of Allowances Appendix B'!$A$1:$E$266,2,FALSE))</f>
        <v>19</v>
      </c>
      <c r="O35" s="24">
        <f>IF($H35&gt;265,ROUND($H35*0.25,0),VLOOKUP($H35,'Office of Allowances Appendix B'!$A$1:$E$266,3,FALSE))</f>
        <v>31</v>
      </c>
      <c r="P35" s="24">
        <f>IF($H35&gt;265,ROUND($H35*0.4,0),VLOOKUP($H35,'Office of Allowances Appendix B'!$A$1:$E$266,4,FALSE))</f>
        <v>49</v>
      </c>
      <c r="Q35" s="24">
        <f t="shared" si="1"/>
        <v>25</v>
      </c>
    </row>
    <row r="36" spans="1:17" x14ac:dyDescent="0.3">
      <c r="A36" s="80" t="s">
        <v>162</v>
      </c>
      <c r="B36" s="80" t="s">
        <v>176</v>
      </c>
      <c r="C36" s="80" t="s">
        <v>177</v>
      </c>
      <c r="D36" s="80" t="s">
        <v>113</v>
      </c>
      <c r="E36" s="81">
        <v>46023</v>
      </c>
      <c r="F36" s="81">
        <v>46387</v>
      </c>
      <c r="G36" s="80">
        <v>167</v>
      </c>
      <c r="H36" s="80">
        <v>115</v>
      </c>
      <c r="I36" s="80">
        <f t="shared" si="0"/>
        <v>282</v>
      </c>
      <c r="J36" s="82">
        <v>46082</v>
      </c>
      <c r="K36" s="80"/>
      <c r="L36" s="80">
        <v>15065</v>
      </c>
      <c r="N36" s="24">
        <f>IF($H36&gt;265,ROUND($H36*0.15,0),VLOOKUP($H36,'Office of Allowances Appendix B'!$A$1:$E$266,2,FALSE))</f>
        <v>17</v>
      </c>
      <c r="O36" s="24">
        <f>IF($H36&gt;265,ROUND($H36*0.25,0),VLOOKUP($H36,'Office of Allowances Appendix B'!$A$1:$E$266,3,FALSE))</f>
        <v>29</v>
      </c>
      <c r="P36" s="24">
        <f>IF($H36&gt;265,ROUND($H36*0.4,0),VLOOKUP($H36,'Office of Allowances Appendix B'!$A$1:$E$266,4,FALSE))</f>
        <v>46</v>
      </c>
      <c r="Q36" s="24">
        <f t="shared" si="1"/>
        <v>23</v>
      </c>
    </row>
    <row r="37" spans="1:17" x14ac:dyDescent="0.3">
      <c r="A37" s="80" t="s">
        <v>162</v>
      </c>
      <c r="B37" s="80" t="s">
        <v>178</v>
      </c>
      <c r="C37" s="80" t="s">
        <v>179</v>
      </c>
      <c r="D37" s="80" t="s">
        <v>113</v>
      </c>
      <c r="E37" s="81">
        <v>46023</v>
      </c>
      <c r="F37" s="81">
        <v>46387</v>
      </c>
      <c r="G37" s="80">
        <v>180</v>
      </c>
      <c r="H37" s="80">
        <v>106</v>
      </c>
      <c r="I37" s="80">
        <f t="shared" si="0"/>
        <v>286</v>
      </c>
      <c r="J37" s="82">
        <v>46082</v>
      </c>
      <c r="K37" s="80"/>
      <c r="L37" s="80">
        <v>13319</v>
      </c>
      <c r="N37" s="24">
        <f>IF($H37&gt;265,ROUND($H37*0.15,0),VLOOKUP($H37,'Office of Allowances Appendix B'!$A$1:$E$266,2,FALSE))</f>
        <v>16</v>
      </c>
      <c r="O37" s="24">
        <f>IF($H37&gt;265,ROUND($H37*0.25,0),VLOOKUP($H37,'Office of Allowances Appendix B'!$A$1:$E$266,3,FALSE))</f>
        <v>27</v>
      </c>
      <c r="P37" s="24">
        <f>IF($H37&gt;265,ROUND($H37*0.4,0),VLOOKUP($H37,'Office of Allowances Appendix B'!$A$1:$E$266,4,FALSE))</f>
        <v>42</v>
      </c>
      <c r="Q37" s="24">
        <f t="shared" si="1"/>
        <v>21</v>
      </c>
    </row>
    <row r="38" spans="1:17" x14ac:dyDescent="0.3">
      <c r="A38" s="80" t="s">
        <v>162</v>
      </c>
      <c r="B38" s="80" t="s">
        <v>180</v>
      </c>
      <c r="C38" s="80" t="s">
        <v>181</v>
      </c>
      <c r="D38" s="80" t="s">
        <v>113</v>
      </c>
      <c r="E38" s="81">
        <v>46023</v>
      </c>
      <c r="F38" s="81">
        <v>46387</v>
      </c>
      <c r="G38" s="80">
        <v>160</v>
      </c>
      <c r="H38" s="80">
        <v>131</v>
      </c>
      <c r="I38" s="80">
        <f t="shared" si="0"/>
        <v>291</v>
      </c>
      <c r="J38" s="82">
        <v>46082</v>
      </c>
      <c r="K38" s="80"/>
      <c r="L38" s="80">
        <v>12372</v>
      </c>
      <c r="N38" s="24">
        <f>IF($H38&gt;265,ROUND($H38*0.15,0),VLOOKUP($H38,'Office of Allowances Appendix B'!$A$1:$E$266,2,FALSE))</f>
        <v>20</v>
      </c>
      <c r="O38" s="24">
        <f>IF($H38&gt;265,ROUND($H38*0.25,0),VLOOKUP($H38,'Office of Allowances Appendix B'!$A$1:$E$266,3,FALSE))</f>
        <v>33</v>
      </c>
      <c r="P38" s="24">
        <f>IF($H38&gt;265,ROUND($H38*0.4,0),VLOOKUP($H38,'Office of Allowances Appendix B'!$A$1:$E$266,4,FALSE))</f>
        <v>52</v>
      </c>
      <c r="Q38" s="24">
        <f t="shared" si="1"/>
        <v>26</v>
      </c>
    </row>
    <row r="39" spans="1:17" x14ac:dyDescent="0.3">
      <c r="A39" s="80" t="s">
        <v>162</v>
      </c>
      <c r="B39" s="80" t="s">
        <v>182</v>
      </c>
      <c r="C39" s="80" t="s">
        <v>183</v>
      </c>
      <c r="D39" s="80" t="s">
        <v>113</v>
      </c>
      <c r="E39" s="81">
        <v>46023</v>
      </c>
      <c r="F39" s="81">
        <v>46387</v>
      </c>
      <c r="G39" s="80">
        <v>264</v>
      </c>
      <c r="H39" s="80">
        <v>112</v>
      </c>
      <c r="I39" s="80">
        <f t="shared" si="0"/>
        <v>376</v>
      </c>
      <c r="J39" s="82">
        <v>46082</v>
      </c>
      <c r="K39" s="80"/>
      <c r="L39" s="80">
        <v>10246</v>
      </c>
      <c r="N39" s="24">
        <f>IF($H39&gt;265,ROUND($H39*0.15,0),VLOOKUP($H39,'Office of Allowances Appendix B'!$A$1:$E$266,2,FALSE))</f>
        <v>17</v>
      </c>
      <c r="O39" s="24">
        <f>IF($H39&gt;265,ROUND($H39*0.25,0),VLOOKUP($H39,'Office of Allowances Appendix B'!$A$1:$E$266,3,FALSE))</f>
        <v>28</v>
      </c>
      <c r="P39" s="24">
        <f>IF($H39&gt;265,ROUND($H39*0.4,0),VLOOKUP($H39,'Office of Allowances Appendix B'!$A$1:$E$266,4,FALSE))</f>
        <v>45</v>
      </c>
      <c r="Q39" s="24">
        <f t="shared" si="1"/>
        <v>22</v>
      </c>
    </row>
    <row r="40" spans="1:17" x14ac:dyDescent="0.3">
      <c r="A40" s="80" t="s">
        <v>162</v>
      </c>
      <c r="B40" s="80" t="s">
        <v>184</v>
      </c>
      <c r="C40" s="80" t="s">
        <v>185</v>
      </c>
      <c r="D40" s="80" t="s">
        <v>113</v>
      </c>
      <c r="E40" s="81">
        <v>46023</v>
      </c>
      <c r="F40" s="81">
        <v>46387</v>
      </c>
      <c r="G40" s="80">
        <v>205</v>
      </c>
      <c r="H40" s="80">
        <v>135</v>
      </c>
      <c r="I40" s="80">
        <f t="shared" si="0"/>
        <v>340</v>
      </c>
      <c r="J40" s="82">
        <v>46082</v>
      </c>
      <c r="K40" s="80"/>
      <c r="L40" s="80">
        <v>10247</v>
      </c>
      <c r="N40" s="24">
        <f>IF($H40&gt;265,ROUND($H40*0.15,0),VLOOKUP($H40,'Office of Allowances Appendix B'!$A$1:$E$266,2,FALSE))</f>
        <v>20</v>
      </c>
      <c r="O40" s="24">
        <f>IF($H40&gt;265,ROUND($H40*0.25,0),VLOOKUP($H40,'Office of Allowances Appendix B'!$A$1:$E$266,3,FALSE))</f>
        <v>34</v>
      </c>
      <c r="P40" s="24">
        <f>IF($H40&gt;265,ROUND($H40*0.4,0),VLOOKUP($H40,'Office of Allowances Appendix B'!$A$1:$E$266,4,FALSE))</f>
        <v>54</v>
      </c>
      <c r="Q40" s="24">
        <f t="shared" si="1"/>
        <v>27</v>
      </c>
    </row>
    <row r="41" spans="1:17" x14ac:dyDescent="0.3">
      <c r="A41" s="80" t="s">
        <v>162</v>
      </c>
      <c r="B41" s="80" t="s">
        <v>186</v>
      </c>
      <c r="C41" s="80" t="s">
        <v>187</v>
      </c>
      <c r="D41" s="80" t="s">
        <v>113</v>
      </c>
      <c r="E41" s="81">
        <v>46023</v>
      </c>
      <c r="F41" s="81">
        <v>46387</v>
      </c>
      <c r="G41" s="80">
        <v>145</v>
      </c>
      <c r="H41" s="80">
        <v>106</v>
      </c>
      <c r="I41" s="80">
        <f t="shared" si="0"/>
        <v>251</v>
      </c>
      <c r="J41" s="82">
        <v>46082</v>
      </c>
      <c r="K41" s="80"/>
      <c r="L41" s="80">
        <v>13553</v>
      </c>
      <c r="N41" s="24">
        <f>IF($H41&gt;265,ROUND($H41*0.15,0),VLOOKUP($H41,'Office of Allowances Appendix B'!$A$1:$E$266,2,FALSE))</f>
        <v>16</v>
      </c>
      <c r="O41" s="24">
        <f>IF($H41&gt;265,ROUND($H41*0.25,0),VLOOKUP($H41,'Office of Allowances Appendix B'!$A$1:$E$266,3,FALSE))</f>
        <v>27</v>
      </c>
      <c r="P41" s="24">
        <f>IF($H41&gt;265,ROUND($H41*0.4,0),VLOOKUP($H41,'Office of Allowances Appendix B'!$A$1:$E$266,4,FALSE))</f>
        <v>42</v>
      </c>
      <c r="Q41" s="24">
        <f t="shared" si="1"/>
        <v>21</v>
      </c>
    </row>
    <row r="42" spans="1:17" x14ac:dyDescent="0.3">
      <c r="A42" s="80" t="s">
        <v>162</v>
      </c>
      <c r="B42" s="80" t="s">
        <v>188</v>
      </c>
      <c r="C42" s="80" t="s">
        <v>189</v>
      </c>
      <c r="D42" s="80" t="s">
        <v>113</v>
      </c>
      <c r="E42" s="81">
        <v>46023</v>
      </c>
      <c r="F42" s="81">
        <v>46387</v>
      </c>
      <c r="G42" s="80">
        <v>280</v>
      </c>
      <c r="H42" s="80">
        <v>147</v>
      </c>
      <c r="I42" s="80">
        <f t="shared" si="0"/>
        <v>427</v>
      </c>
      <c r="J42" s="82">
        <v>46082</v>
      </c>
      <c r="K42" s="80"/>
      <c r="L42" s="80">
        <v>10248</v>
      </c>
      <c r="N42" s="24">
        <f>IF($H42&gt;265,ROUND($H42*0.15,0),VLOOKUP($H42,'Office of Allowances Appendix B'!$A$1:$E$266,2,FALSE))</f>
        <v>22</v>
      </c>
      <c r="O42" s="24">
        <f>IF($H42&gt;265,ROUND($H42*0.25,0),VLOOKUP($H42,'Office of Allowances Appendix B'!$A$1:$E$266,3,FALSE))</f>
        <v>37</v>
      </c>
      <c r="P42" s="24">
        <f>IF($H42&gt;265,ROUND($H42*0.4,0),VLOOKUP($H42,'Office of Allowances Appendix B'!$A$1:$E$266,4,FALSE))</f>
        <v>59</v>
      </c>
      <c r="Q42" s="24">
        <f t="shared" si="1"/>
        <v>29</v>
      </c>
    </row>
    <row r="43" spans="1:17" x14ac:dyDescent="0.3">
      <c r="A43" s="80" t="s">
        <v>190</v>
      </c>
      <c r="B43" s="80" t="s">
        <v>109</v>
      </c>
      <c r="C43" s="80" t="s">
        <v>191</v>
      </c>
      <c r="D43" s="80" t="s">
        <v>113</v>
      </c>
      <c r="E43" s="81">
        <v>46023</v>
      </c>
      <c r="F43" s="81">
        <v>46387</v>
      </c>
      <c r="G43" s="80">
        <v>229</v>
      </c>
      <c r="H43" s="80">
        <v>130</v>
      </c>
      <c r="I43" s="80">
        <f t="shared" si="0"/>
        <v>359</v>
      </c>
      <c r="J43" s="82">
        <v>45870</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3">
      <c r="A44" s="80" t="s">
        <v>190</v>
      </c>
      <c r="B44" s="80" t="s">
        <v>192</v>
      </c>
      <c r="C44" s="80" t="s">
        <v>193</v>
      </c>
      <c r="D44" s="80" t="s">
        <v>113</v>
      </c>
      <c r="E44" s="81">
        <v>46023</v>
      </c>
      <c r="F44" s="81">
        <v>46387</v>
      </c>
      <c r="G44" s="80">
        <v>265</v>
      </c>
      <c r="H44" s="80">
        <v>123</v>
      </c>
      <c r="I44" s="80">
        <f t="shared" si="0"/>
        <v>388</v>
      </c>
      <c r="J44" s="82">
        <v>45870</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3">
      <c r="A45" s="80" t="s">
        <v>190</v>
      </c>
      <c r="B45" s="80" t="s">
        <v>194</v>
      </c>
      <c r="C45" s="80" t="s">
        <v>195</v>
      </c>
      <c r="D45" s="80" t="s">
        <v>113</v>
      </c>
      <c r="E45" s="81">
        <v>46023</v>
      </c>
      <c r="F45" s="81">
        <v>46387</v>
      </c>
      <c r="G45" s="80">
        <v>229</v>
      </c>
      <c r="H45" s="80">
        <v>130</v>
      </c>
      <c r="I45" s="80">
        <f t="shared" si="0"/>
        <v>359</v>
      </c>
      <c r="J45" s="82">
        <v>45870</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3">
      <c r="A46" s="80" t="s">
        <v>190</v>
      </c>
      <c r="B46" s="80" t="s">
        <v>196</v>
      </c>
      <c r="C46" s="80" t="s">
        <v>197</v>
      </c>
      <c r="D46" s="80" t="s">
        <v>113</v>
      </c>
      <c r="E46" s="81">
        <v>46023</v>
      </c>
      <c r="F46" s="81">
        <v>46387</v>
      </c>
      <c r="G46" s="80">
        <v>193</v>
      </c>
      <c r="H46" s="80">
        <v>152</v>
      </c>
      <c r="I46" s="80">
        <f t="shared" si="0"/>
        <v>345</v>
      </c>
      <c r="J46" s="82">
        <v>45870</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3">
      <c r="A47" s="80" t="s">
        <v>190</v>
      </c>
      <c r="B47" s="80" t="s">
        <v>198</v>
      </c>
      <c r="C47" s="80" t="s">
        <v>199</v>
      </c>
      <c r="D47" s="80" t="s">
        <v>113</v>
      </c>
      <c r="E47" s="81">
        <v>46023</v>
      </c>
      <c r="F47" s="81">
        <v>46387</v>
      </c>
      <c r="G47" s="80">
        <v>271</v>
      </c>
      <c r="H47" s="80">
        <v>118</v>
      </c>
      <c r="I47" s="80">
        <f t="shared" si="0"/>
        <v>389</v>
      </c>
      <c r="J47" s="82">
        <v>45870</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3">
      <c r="A48" s="80" t="s">
        <v>190</v>
      </c>
      <c r="B48" s="80" t="s">
        <v>200</v>
      </c>
      <c r="C48" s="80" t="s">
        <v>201</v>
      </c>
      <c r="D48" s="80" t="s">
        <v>113</v>
      </c>
      <c r="E48" s="81">
        <v>46023</v>
      </c>
      <c r="F48" s="81">
        <v>46387</v>
      </c>
      <c r="G48" s="80">
        <v>361</v>
      </c>
      <c r="H48" s="80">
        <v>146</v>
      </c>
      <c r="I48" s="80">
        <f t="shared" si="0"/>
        <v>507</v>
      </c>
      <c r="J48" s="82">
        <v>45870</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3">
      <c r="A49" s="80" t="s">
        <v>202</v>
      </c>
      <c r="B49" s="80" t="s">
        <v>109</v>
      </c>
      <c r="C49" s="80" t="s">
        <v>203</v>
      </c>
      <c r="D49" s="80" t="s">
        <v>113</v>
      </c>
      <c r="E49" s="81">
        <v>46023</v>
      </c>
      <c r="F49" s="81">
        <v>46387</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3">
      <c r="A50" s="80" t="s">
        <v>202</v>
      </c>
      <c r="B50" s="80" t="s">
        <v>204</v>
      </c>
      <c r="C50" s="80" t="s">
        <v>205</v>
      </c>
      <c r="D50" s="80" t="s">
        <v>113</v>
      </c>
      <c r="E50" s="81">
        <v>46023</v>
      </c>
      <c r="F50" s="81">
        <v>46387</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3">
      <c r="A51" s="80" t="s">
        <v>202</v>
      </c>
      <c r="B51" s="80" t="s">
        <v>206</v>
      </c>
      <c r="C51" s="80" t="s">
        <v>207</v>
      </c>
      <c r="D51" s="80" t="s">
        <v>113</v>
      </c>
      <c r="E51" s="81">
        <v>46023</v>
      </c>
      <c r="F51" s="81">
        <v>46387</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3">
      <c r="A52" s="80" t="s">
        <v>202</v>
      </c>
      <c r="B52" s="80" t="s">
        <v>208</v>
      </c>
      <c r="C52" s="80" t="s">
        <v>209</v>
      </c>
      <c r="D52" s="80" t="s">
        <v>113</v>
      </c>
      <c r="E52" s="81">
        <v>46023</v>
      </c>
      <c r="F52" s="81">
        <v>46387</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3">
      <c r="A53" s="80" t="s">
        <v>210</v>
      </c>
      <c r="B53" s="80" t="s">
        <v>109</v>
      </c>
      <c r="C53" s="80" t="s">
        <v>211</v>
      </c>
      <c r="D53" s="80" t="s">
        <v>113</v>
      </c>
      <c r="E53" s="81">
        <v>46023</v>
      </c>
      <c r="F53" s="81">
        <v>46387</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3">
      <c r="A54" s="80" t="s">
        <v>210</v>
      </c>
      <c r="B54" s="80" t="s">
        <v>212</v>
      </c>
      <c r="C54" s="80" t="s">
        <v>213</v>
      </c>
      <c r="D54" s="80" t="s">
        <v>113</v>
      </c>
      <c r="E54" s="81">
        <v>46023</v>
      </c>
      <c r="F54" s="81">
        <v>46387</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3">
      <c r="A55" s="80" t="s">
        <v>210</v>
      </c>
      <c r="B55" s="80" t="s">
        <v>214</v>
      </c>
      <c r="C55" s="80" t="s">
        <v>215</v>
      </c>
      <c r="D55" s="80"/>
      <c r="E55" s="81">
        <v>46023</v>
      </c>
      <c r="F55" s="81">
        <v>46128</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3">
      <c r="A56" s="80" t="s">
        <v>210</v>
      </c>
      <c r="B56" s="80" t="s">
        <v>214</v>
      </c>
      <c r="C56" s="80" t="s">
        <v>215</v>
      </c>
      <c r="D56" s="80" t="s">
        <v>113</v>
      </c>
      <c r="E56" s="81">
        <v>46129</v>
      </c>
      <c r="F56" s="81">
        <v>46340</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3">
      <c r="A57" s="80" t="s">
        <v>210</v>
      </c>
      <c r="B57" s="80" t="s">
        <v>214</v>
      </c>
      <c r="C57" s="80" t="s">
        <v>215</v>
      </c>
      <c r="D57" s="80" t="s">
        <v>140</v>
      </c>
      <c r="E57" s="81">
        <v>46341</v>
      </c>
      <c r="F57" s="81">
        <v>46387</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3">
      <c r="A58" s="80" t="s">
        <v>210</v>
      </c>
      <c r="B58" s="80" t="s">
        <v>216</v>
      </c>
      <c r="C58" s="80" t="s">
        <v>217</v>
      </c>
      <c r="D58" s="80" t="s">
        <v>113</v>
      </c>
      <c r="E58" s="81">
        <v>46023</v>
      </c>
      <c r="F58" s="81">
        <v>46387</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3">
      <c r="A59" s="80" t="s">
        <v>210</v>
      </c>
      <c r="B59" s="80" t="s">
        <v>218</v>
      </c>
      <c r="C59" s="80" t="s">
        <v>219</v>
      </c>
      <c r="D59" s="80" t="s">
        <v>113</v>
      </c>
      <c r="E59" s="81">
        <v>46023</v>
      </c>
      <c r="F59" s="81">
        <v>46387</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3">
      <c r="A60" s="80" t="s">
        <v>220</v>
      </c>
      <c r="B60" s="80" t="s">
        <v>221</v>
      </c>
      <c r="C60" s="80" t="s">
        <v>222</v>
      </c>
      <c r="D60" s="80" t="s">
        <v>113</v>
      </c>
      <c r="E60" s="81">
        <v>46023</v>
      </c>
      <c r="F60" s="81">
        <v>46387</v>
      </c>
      <c r="G60" s="80">
        <v>251</v>
      </c>
      <c r="H60" s="80">
        <v>126</v>
      </c>
      <c r="I60" s="80">
        <f t="shared" si="0"/>
        <v>377</v>
      </c>
      <c r="J60" s="82">
        <v>44682</v>
      </c>
      <c r="K60" s="80">
        <v>2</v>
      </c>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3">
      <c r="A61" s="80" t="s">
        <v>220</v>
      </c>
      <c r="B61" s="80" t="s">
        <v>223</v>
      </c>
      <c r="C61" s="80" t="s">
        <v>224</v>
      </c>
      <c r="D61" s="80" t="s">
        <v>113</v>
      </c>
      <c r="E61" s="81">
        <v>46023</v>
      </c>
      <c r="F61" s="81">
        <v>46387</v>
      </c>
      <c r="G61" s="80">
        <v>251</v>
      </c>
      <c r="H61" s="80">
        <v>126</v>
      </c>
      <c r="I61" s="80">
        <f t="shared" si="0"/>
        <v>377</v>
      </c>
      <c r="J61" s="82">
        <v>44682</v>
      </c>
      <c r="K61" s="80">
        <v>2</v>
      </c>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3">
      <c r="A62" s="80" t="s">
        <v>225</v>
      </c>
      <c r="B62" s="80" t="s">
        <v>109</v>
      </c>
      <c r="C62" s="80" t="s">
        <v>226</v>
      </c>
      <c r="D62" s="80" t="s">
        <v>113</v>
      </c>
      <c r="E62" s="81">
        <v>46023</v>
      </c>
      <c r="F62" s="81">
        <v>46387</v>
      </c>
      <c r="G62" s="80">
        <v>235</v>
      </c>
      <c r="H62" s="80">
        <v>135</v>
      </c>
      <c r="I62" s="80">
        <f t="shared" si="0"/>
        <v>370</v>
      </c>
      <c r="J62" s="82">
        <v>45809</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3">
      <c r="A63" s="80" t="s">
        <v>225</v>
      </c>
      <c r="B63" s="80" t="s">
        <v>227</v>
      </c>
      <c r="C63" s="80" t="s">
        <v>228</v>
      </c>
      <c r="D63" s="80" t="s">
        <v>113</v>
      </c>
      <c r="E63" s="81">
        <v>46023</v>
      </c>
      <c r="F63" s="81">
        <v>46387</v>
      </c>
      <c r="G63" s="80">
        <v>210</v>
      </c>
      <c r="H63" s="80">
        <v>118</v>
      </c>
      <c r="I63" s="80">
        <f t="shared" si="0"/>
        <v>328</v>
      </c>
      <c r="J63" s="82">
        <v>45778</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3">
      <c r="A64" s="80" t="s">
        <v>225</v>
      </c>
      <c r="B64" s="80" t="s">
        <v>229</v>
      </c>
      <c r="C64" s="80" t="s">
        <v>230</v>
      </c>
      <c r="D64" s="80" t="s">
        <v>113</v>
      </c>
      <c r="E64" s="81">
        <v>46023</v>
      </c>
      <c r="F64" s="81">
        <v>46387</v>
      </c>
      <c r="G64" s="80">
        <v>270</v>
      </c>
      <c r="H64" s="80">
        <v>132</v>
      </c>
      <c r="I64" s="80">
        <f t="shared" si="0"/>
        <v>402</v>
      </c>
      <c r="J64" s="82">
        <v>45809</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3">
      <c r="A65" s="80" t="s">
        <v>225</v>
      </c>
      <c r="B65" s="80" t="s">
        <v>231</v>
      </c>
      <c r="C65" s="80" t="s">
        <v>232</v>
      </c>
      <c r="D65" s="80" t="s">
        <v>113</v>
      </c>
      <c r="E65" s="81">
        <v>46023</v>
      </c>
      <c r="F65" s="81">
        <v>46387</v>
      </c>
      <c r="G65" s="80">
        <v>225</v>
      </c>
      <c r="H65" s="80">
        <v>123</v>
      </c>
      <c r="I65" s="80">
        <f t="shared" si="0"/>
        <v>348</v>
      </c>
      <c r="J65" s="82">
        <v>45778</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3">
      <c r="A66" s="80" t="s">
        <v>233</v>
      </c>
      <c r="B66" s="80" t="s">
        <v>234</v>
      </c>
      <c r="C66" s="80" t="s">
        <v>235</v>
      </c>
      <c r="D66" s="80"/>
      <c r="E66" s="81">
        <v>46023</v>
      </c>
      <c r="F66" s="81">
        <v>46142</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3">
      <c r="A67" s="80" t="s">
        <v>233</v>
      </c>
      <c r="B67" s="80" t="s">
        <v>234</v>
      </c>
      <c r="C67" s="80" t="s">
        <v>235</v>
      </c>
      <c r="D67" s="80" t="s">
        <v>113</v>
      </c>
      <c r="E67" s="81">
        <v>46143</v>
      </c>
      <c r="F67" s="81">
        <v>46340</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3">
      <c r="A68" s="80" t="s">
        <v>233</v>
      </c>
      <c r="B68" s="80" t="s">
        <v>234</v>
      </c>
      <c r="C68" s="80" t="s">
        <v>235</v>
      </c>
      <c r="D68" s="80" t="s">
        <v>140</v>
      </c>
      <c r="E68" s="81">
        <v>46341</v>
      </c>
      <c r="F68" s="81">
        <v>46387</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3">
      <c r="A69" s="80" t="s">
        <v>236</v>
      </c>
      <c r="B69" s="80" t="s">
        <v>109</v>
      </c>
      <c r="C69" s="80" t="s">
        <v>237</v>
      </c>
      <c r="D69" s="80" t="s">
        <v>113</v>
      </c>
      <c r="E69" s="81">
        <v>46023</v>
      </c>
      <c r="F69" s="81">
        <v>46387</v>
      </c>
      <c r="G69" s="80">
        <v>170</v>
      </c>
      <c r="H69" s="80">
        <v>120</v>
      </c>
      <c r="I69" s="80">
        <f t="shared" si="0"/>
        <v>290</v>
      </c>
      <c r="J69" s="82">
        <v>46174</v>
      </c>
      <c r="K69" s="80"/>
      <c r="L69" s="80">
        <v>11904</v>
      </c>
      <c r="N69" s="24">
        <f>IF($H69&gt;265,ROUND($H69*0.15,0),VLOOKUP($H69,'Office of Allowances Appendix B'!$A$1:$E$266,2,FALSE))</f>
        <v>18</v>
      </c>
      <c r="O69" s="24">
        <f>IF($H69&gt;265,ROUND($H69*0.25,0),VLOOKUP($H69,'Office of Allowances Appendix B'!$A$1:$E$266,3,FALSE))</f>
        <v>30</v>
      </c>
      <c r="P69" s="24">
        <f>IF($H69&gt;265,ROUND($H69*0.4,0),VLOOKUP($H69,'Office of Allowances Appendix B'!$A$1:$E$266,4,FALSE))</f>
        <v>48</v>
      </c>
      <c r="Q69" s="24">
        <f t="shared" si="1"/>
        <v>24</v>
      </c>
    </row>
    <row r="70" spans="1:17" x14ac:dyDescent="0.3">
      <c r="A70" s="80" t="s">
        <v>236</v>
      </c>
      <c r="B70" s="80" t="s">
        <v>238</v>
      </c>
      <c r="C70" s="80" t="s">
        <v>239</v>
      </c>
      <c r="D70" s="80" t="s">
        <v>113</v>
      </c>
      <c r="E70" s="81">
        <v>46023</v>
      </c>
      <c r="F70" s="81">
        <v>46387</v>
      </c>
      <c r="G70" s="80">
        <v>170</v>
      </c>
      <c r="H70" s="80">
        <v>120</v>
      </c>
      <c r="I70" s="80">
        <f t="shared" si="0"/>
        <v>290</v>
      </c>
      <c r="J70" s="82">
        <v>46174</v>
      </c>
      <c r="K70" s="80"/>
      <c r="L70" s="80">
        <v>10822</v>
      </c>
      <c r="N70" s="24">
        <f>IF($H70&gt;265,ROUND($H70*0.15,0),VLOOKUP($H70,'Office of Allowances Appendix B'!$A$1:$E$266,2,FALSE))</f>
        <v>18</v>
      </c>
      <c r="O70" s="24">
        <f>IF($H70&gt;265,ROUND($H70*0.25,0),VLOOKUP($H70,'Office of Allowances Appendix B'!$A$1:$E$266,3,FALSE))</f>
        <v>30</v>
      </c>
      <c r="P70" s="24">
        <f>IF($H70&gt;265,ROUND($H70*0.4,0),VLOOKUP($H70,'Office of Allowances Appendix B'!$A$1:$E$266,4,FALSE))</f>
        <v>48</v>
      </c>
      <c r="Q70" s="24">
        <f t="shared" si="1"/>
        <v>24</v>
      </c>
    </row>
    <row r="71" spans="1:17" x14ac:dyDescent="0.3">
      <c r="A71" s="80" t="s">
        <v>240</v>
      </c>
      <c r="B71" s="80" t="s">
        <v>109</v>
      </c>
      <c r="C71" s="80" t="s">
        <v>241</v>
      </c>
      <c r="D71" s="80" t="s">
        <v>113</v>
      </c>
      <c r="E71" s="81">
        <v>46023</v>
      </c>
      <c r="F71" s="81">
        <v>46387</v>
      </c>
      <c r="G71" s="80">
        <v>228</v>
      </c>
      <c r="H71" s="80">
        <v>135</v>
      </c>
      <c r="I71" s="80">
        <f t="shared" ref="I71:I135" si="7">SUM(G71+H71)</f>
        <v>363</v>
      </c>
      <c r="J71" s="82">
        <v>45870</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3">
      <c r="A72" s="80" t="s">
        <v>240</v>
      </c>
      <c r="B72" s="80" t="s">
        <v>242</v>
      </c>
      <c r="C72" s="80" t="s">
        <v>243</v>
      </c>
      <c r="D72" s="80" t="s">
        <v>113</v>
      </c>
      <c r="E72" s="81">
        <v>46023</v>
      </c>
      <c r="F72" s="81">
        <v>46387</v>
      </c>
      <c r="G72" s="80">
        <v>331</v>
      </c>
      <c r="H72" s="80">
        <v>171</v>
      </c>
      <c r="I72" s="80">
        <f t="shared" si="7"/>
        <v>502</v>
      </c>
      <c r="J72" s="82">
        <v>45870</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3">
      <c r="A73" s="80" t="s">
        <v>240</v>
      </c>
      <c r="B73" s="80" t="s">
        <v>244</v>
      </c>
      <c r="C73" s="80" t="s">
        <v>245</v>
      </c>
      <c r="D73" s="80" t="s">
        <v>113</v>
      </c>
      <c r="E73" s="81">
        <v>46023</v>
      </c>
      <c r="F73" s="81">
        <v>46387</v>
      </c>
      <c r="G73" s="80">
        <v>228</v>
      </c>
      <c r="H73" s="80">
        <v>157</v>
      </c>
      <c r="I73" s="80">
        <f t="shared" si="7"/>
        <v>385</v>
      </c>
      <c r="J73" s="82">
        <v>45870</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3">
      <c r="A74" s="80" t="s">
        <v>240</v>
      </c>
      <c r="B74" s="80" t="s">
        <v>246</v>
      </c>
      <c r="C74" s="80" t="s">
        <v>247</v>
      </c>
      <c r="D74" s="80" t="s">
        <v>113</v>
      </c>
      <c r="E74" s="81">
        <v>46023</v>
      </c>
      <c r="F74" s="81">
        <v>46387</v>
      </c>
      <c r="G74" s="80">
        <v>354</v>
      </c>
      <c r="H74" s="80">
        <v>178</v>
      </c>
      <c r="I74" s="80">
        <f t="shared" si="7"/>
        <v>532</v>
      </c>
      <c r="J74" s="82">
        <v>45870</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3">
      <c r="A75" s="80" t="s">
        <v>240</v>
      </c>
      <c r="B75" s="80" t="s">
        <v>248</v>
      </c>
      <c r="C75" s="80" t="s">
        <v>249</v>
      </c>
      <c r="D75" s="80" t="s">
        <v>113</v>
      </c>
      <c r="E75" s="81">
        <v>46023</v>
      </c>
      <c r="F75" s="81">
        <v>46387</v>
      </c>
      <c r="G75" s="80">
        <v>354</v>
      </c>
      <c r="H75" s="80">
        <v>178</v>
      </c>
      <c r="I75" s="80">
        <f t="shared" si="7"/>
        <v>532</v>
      </c>
      <c r="J75" s="82">
        <v>45870</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3">
      <c r="A76" s="80" t="s">
        <v>240</v>
      </c>
      <c r="B76" s="80" t="s">
        <v>250</v>
      </c>
      <c r="C76" s="80" t="s">
        <v>251</v>
      </c>
      <c r="D76" s="80" t="s">
        <v>113</v>
      </c>
      <c r="E76" s="81">
        <v>46023</v>
      </c>
      <c r="F76" s="81">
        <v>46387</v>
      </c>
      <c r="G76" s="80">
        <v>346</v>
      </c>
      <c r="H76" s="80">
        <v>179</v>
      </c>
      <c r="I76" s="80">
        <f t="shared" si="7"/>
        <v>525</v>
      </c>
      <c r="J76" s="82">
        <v>45870</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3">
      <c r="A77" s="80" t="s">
        <v>240</v>
      </c>
      <c r="B77" s="80" t="s">
        <v>252</v>
      </c>
      <c r="C77" s="80" t="s">
        <v>253</v>
      </c>
      <c r="D77" s="80" t="s">
        <v>113</v>
      </c>
      <c r="E77" s="81">
        <v>46023</v>
      </c>
      <c r="F77" s="81">
        <v>46387</v>
      </c>
      <c r="G77" s="80">
        <v>118</v>
      </c>
      <c r="H77" s="80">
        <v>82</v>
      </c>
      <c r="I77" s="80">
        <f t="shared" si="7"/>
        <v>200</v>
      </c>
      <c r="J77" s="82">
        <v>45870</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3">
      <c r="A78" s="80" t="s">
        <v>240</v>
      </c>
      <c r="B78" s="80" t="s">
        <v>254</v>
      </c>
      <c r="C78" s="80" t="s">
        <v>255</v>
      </c>
      <c r="D78" s="80" t="s">
        <v>113</v>
      </c>
      <c r="E78" s="81">
        <v>46023</v>
      </c>
      <c r="F78" s="81">
        <v>46387</v>
      </c>
      <c r="G78" s="80">
        <v>145</v>
      </c>
      <c r="H78" s="80">
        <v>78</v>
      </c>
      <c r="I78" s="80">
        <f t="shared" si="7"/>
        <v>223</v>
      </c>
      <c r="J78" s="82">
        <v>45870</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3">
      <c r="A79" s="80" t="s">
        <v>240</v>
      </c>
      <c r="B79" s="80" t="s">
        <v>256</v>
      </c>
      <c r="C79" s="80" t="s">
        <v>257</v>
      </c>
      <c r="D79" s="80" t="s">
        <v>113</v>
      </c>
      <c r="E79" s="81">
        <v>46023</v>
      </c>
      <c r="F79" s="81">
        <v>46387</v>
      </c>
      <c r="G79" s="80">
        <v>196</v>
      </c>
      <c r="H79" s="80">
        <v>120</v>
      </c>
      <c r="I79" s="80">
        <f t="shared" si="7"/>
        <v>316</v>
      </c>
      <c r="J79" s="82">
        <v>45870</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3">
      <c r="A80" s="80" t="s">
        <v>240</v>
      </c>
      <c r="B80" s="80" t="s">
        <v>258</v>
      </c>
      <c r="C80" s="80" t="s">
        <v>259</v>
      </c>
      <c r="D80" s="80" t="s">
        <v>113</v>
      </c>
      <c r="E80" s="81">
        <v>46023</v>
      </c>
      <c r="F80" s="81">
        <v>46387</v>
      </c>
      <c r="G80" s="80">
        <v>196</v>
      </c>
      <c r="H80" s="80">
        <v>120</v>
      </c>
      <c r="I80" s="80">
        <f t="shared" si="7"/>
        <v>316</v>
      </c>
      <c r="J80" s="82">
        <v>45870</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3">
      <c r="A81" s="80" t="s">
        <v>240</v>
      </c>
      <c r="B81" s="80" t="s">
        <v>260</v>
      </c>
      <c r="C81" s="80" t="s">
        <v>261</v>
      </c>
      <c r="D81" s="80" t="s">
        <v>113</v>
      </c>
      <c r="E81" s="81">
        <v>46023</v>
      </c>
      <c r="F81" s="81">
        <v>46387</v>
      </c>
      <c r="G81" s="80">
        <v>354</v>
      </c>
      <c r="H81" s="80">
        <v>178</v>
      </c>
      <c r="I81" s="80">
        <f t="shared" si="7"/>
        <v>532</v>
      </c>
      <c r="J81" s="82">
        <v>45870</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3">
      <c r="A82" s="80" t="s">
        <v>262</v>
      </c>
      <c r="B82" s="80" t="s">
        <v>109</v>
      </c>
      <c r="C82" s="80" t="s">
        <v>263</v>
      </c>
      <c r="D82" s="80" t="s">
        <v>113</v>
      </c>
      <c r="E82" s="81">
        <v>46023</v>
      </c>
      <c r="F82" s="81">
        <v>46387</v>
      </c>
      <c r="G82" s="80">
        <v>162</v>
      </c>
      <c r="H82" s="80">
        <v>101</v>
      </c>
      <c r="I82" s="80">
        <f t="shared" si="7"/>
        <v>263</v>
      </c>
      <c r="J82" s="82">
        <v>45717</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3">
      <c r="A83" s="80" t="s">
        <v>262</v>
      </c>
      <c r="B83" s="80" t="s">
        <v>264</v>
      </c>
      <c r="C83" s="80" t="s">
        <v>265</v>
      </c>
      <c r="D83" s="80" t="s">
        <v>113</v>
      </c>
      <c r="E83" s="81">
        <v>46023</v>
      </c>
      <c r="F83" s="81">
        <v>46387</v>
      </c>
      <c r="G83" s="80">
        <v>405</v>
      </c>
      <c r="H83" s="80">
        <v>139</v>
      </c>
      <c r="I83" s="80">
        <f t="shared" si="7"/>
        <v>544</v>
      </c>
      <c r="J83" s="82">
        <v>45778</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3">
      <c r="A84" s="80" t="s">
        <v>262</v>
      </c>
      <c r="B84" s="80" t="s">
        <v>266</v>
      </c>
      <c r="C84" s="80" t="s">
        <v>267</v>
      </c>
      <c r="D84" s="80" t="s">
        <v>113</v>
      </c>
      <c r="E84" s="81">
        <v>46023</v>
      </c>
      <c r="F84" s="81">
        <v>46387</v>
      </c>
      <c r="G84" s="80">
        <v>167</v>
      </c>
      <c r="H84" s="80">
        <v>91</v>
      </c>
      <c r="I84" s="80">
        <f t="shared" si="7"/>
        <v>258</v>
      </c>
      <c r="J84" s="82">
        <v>45717</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3">
      <c r="A85" s="80" t="s">
        <v>262</v>
      </c>
      <c r="B85" s="80" t="s">
        <v>268</v>
      </c>
      <c r="C85" s="80" t="s">
        <v>269</v>
      </c>
      <c r="D85" s="80" t="s">
        <v>113</v>
      </c>
      <c r="E85" s="81">
        <v>46023</v>
      </c>
      <c r="F85" s="81">
        <v>46387</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3">
      <c r="A86" s="80" t="s">
        <v>262</v>
      </c>
      <c r="B86" s="80" t="s">
        <v>270</v>
      </c>
      <c r="C86" s="80" t="s">
        <v>271</v>
      </c>
      <c r="D86" s="80" t="s">
        <v>113</v>
      </c>
      <c r="E86" s="81">
        <v>46023</v>
      </c>
      <c r="F86" s="81">
        <v>46387</v>
      </c>
      <c r="G86" s="80">
        <v>399</v>
      </c>
      <c r="H86" s="80">
        <v>133</v>
      </c>
      <c r="I86" s="80">
        <f t="shared" si="7"/>
        <v>532</v>
      </c>
      <c r="J86" s="82">
        <v>45717</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3">
      <c r="A87" s="80" t="s">
        <v>262</v>
      </c>
      <c r="B87" s="80" t="s">
        <v>272</v>
      </c>
      <c r="C87" s="80" t="s">
        <v>273</v>
      </c>
      <c r="D87" s="80" t="s">
        <v>113</v>
      </c>
      <c r="E87" s="81">
        <v>46023</v>
      </c>
      <c r="F87" s="81">
        <v>46387</v>
      </c>
      <c r="G87" s="80">
        <v>286</v>
      </c>
      <c r="H87" s="80">
        <v>144</v>
      </c>
      <c r="I87" s="80">
        <f t="shared" si="7"/>
        <v>430</v>
      </c>
      <c r="J87" s="82">
        <v>45717</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3">
      <c r="A88" s="80" t="s">
        <v>262</v>
      </c>
      <c r="B88" s="80" t="s">
        <v>274</v>
      </c>
      <c r="C88" s="80" t="s">
        <v>275</v>
      </c>
      <c r="D88" s="80" t="s">
        <v>113</v>
      </c>
      <c r="E88" s="81">
        <v>46023</v>
      </c>
      <c r="F88" s="81">
        <v>46387</v>
      </c>
      <c r="G88" s="80">
        <v>268</v>
      </c>
      <c r="H88" s="80">
        <v>112</v>
      </c>
      <c r="I88" s="80">
        <f t="shared" si="7"/>
        <v>380</v>
      </c>
      <c r="J88" s="82">
        <v>45748</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3">
      <c r="A89" s="80" t="s">
        <v>262</v>
      </c>
      <c r="B89" s="80" t="s">
        <v>276</v>
      </c>
      <c r="C89" s="80" t="s">
        <v>277</v>
      </c>
      <c r="D89" s="80" t="s">
        <v>113</v>
      </c>
      <c r="E89" s="81">
        <v>46023</v>
      </c>
      <c r="F89" s="81">
        <v>46387</v>
      </c>
      <c r="G89" s="80">
        <v>198</v>
      </c>
      <c r="H89" s="80">
        <v>127</v>
      </c>
      <c r="I89" s="80">
        <f t="shared" si="7"/>
        <v>325</v>
      </c>
      <c r="J89" s="82">
        <v>45748</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3">
      <c r="A90" s="80" t="s">
        <v>278</v>
      </c>
      <c r="B90" s="80" t="s">
        <v>109</v>
      </c>
      <c r="C90" s="80" t="s">
        <v>279</v>
      </c>
      <c r="D90" s="80" t="s">
        <v>113</v>
      </c>
      <c r="E90" s="81">
        <v>46023</v>
      </c>
      <c r="F90" s="81">
        <v>46387</v>
      </c>
      <c r="G90" s="80">
        <v>84</v>
      </c>
      <c r="H90" s="80">
        <v>60</v>
      </c>
      <c r="I90" s="80">
        <f t="shared" si="7"/>
        <v>144</v>
      </c>
      <c r="J90" s="82">
        <v>45931</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3">
      <c r="A91" s="80" t="s">
        <v>278</v>
      </c>
      <c r="B91" s="80" t="s">
        <v>280</v>
      </c>
      <c r="C91" s="80" t="s">
        <v>281</v>
      </c>
      <c r="D91" s="80" t="s">
        <v>113</v>
      </c>
      <c r="E91" s="81">
        <v>46023</v>
      </c>
      <c r="F91" s="81">
        <v>46387</v>
      </c>
      <c r="G91" s="80">
        <v>178</v>
      </c>
      <c r="H91" s="80">
        <v>114</v>
      </c>
      <c r="I91" s="80">
        <f t="shared" si="7"/>
        <v>292</v>
      </c>
      <c r="J91" s="82">
        <v>45931</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3">
      <c r="A92" s="80" t="s">
        <v>282</v>
      </c>
      <c r="B92" s="80" t="s">
        <v>283</v>
      </c>
      <c r="C92" s="80" t="s">
        <v>284</v>
      </c>
      <c r="D92" s="80"/>
      <c r="E92" s="81">
        <v>46023</v>
      </c>
      <c r="F92" s="81">
        <v>46112</v>
      </c>
      <c r="G92" s="80">
        <v>627</v>
      </c>
      <c r="H92" s="80">
        <v>222</v>
      </c>
      <c r="I92" s="80">
        <f t="shared" si="7"/>
        <v>849</v>
      </c>
      <c r="J92" s="82">
        <v>46174</v>
      </c>
      <c r="K92" s="80"/>
      <c r="L92" s="80">
        <v>11963</v>
      </c>
      <c r="N92" s="24">
        <f>IF($H92&gt;265,ROUND($H92*0.15,0),VLOOKUP($H92,'Office of Allowances Appendix B'!$A$1:$E$266,2,FALSE))</f>
        <v>33</v>
      </c>
      <c r="O92" s="24">
        <f>IF($H92&gt;265,ROUND($H92*0.25,0),VLOOKUP($H92,'Office of Allowances Appendix B'!$A$1:$E$266,3,FALSE))</f>
        <v>56</v>
      </c>
      <c r="P92" s="24">
        <f>IF($H92&gt;265,ROUND($H92*0.4,0),VLOOKUP($H92,'Office of Allowances Appendix B'!$A$1:$E$266,4,FALSE))</f>
        <v>89</v>
      </c>
      <c r="Q92" s="24">
        <f t="shared" si="8"/>
        <v>44</v>
      </c>
    </row>
    <row r="93" spans="1:17" x14ac:dyDescent="0.3">
      <c r="A93" s="80" t="s">
        <v>282</v>
      </c>
      <c r="B93" s="80" t="s">
        <v>283</v>
      </c>
      <c r="C93" s="80" t="s">
        <v>284</v>
      </c>
      <c r="D93" s="80" t="s">
        <v>113</v>
      </c>
      <c r="E93" s="81">
        <v>46113</v>
      </c>
      <c r="F93" s="81">
        <v>46356</v>
      </c>
      <c r="G93" s="80">
        <v>823</v>
      </c>
      <c r="H93" s="80">
        <v>242</v>
      </c>
      <c r="I93" s="80">
        <f t="shared" si="7"/>
        <v>1065</v>
      </c>
      <c r="J93" s="82">
        <v>46174</v>
      </c>
      <c r="K93" s="80"/>
      <c r="L93" s="80">
        <v>11963</v>
      </c>
      <c r="N93" s="24">
        <f>IF($H93&gt;265,ROUND($H93*0.15,0),VLOOKUP($H93,'Office of Allowances Appendix B'!$A$1:$E$266,2,FALSE))</f>
        <v>36</v>
      </c>
      <c r="O93" s="24">
        <f>IF($H93&gt;265,ROUND($H93*0.25,0),VLOOKUP($H93,'Office of Allowances Appendix B'!$A$1:$E$266,3,FALSE))</f>
        <v>61</v>
      </c>
      <c r="P93" s="24">
        <f>IF($H93&gt;265,ROUND($H93*0.4,0),VLOOKUP($H93,'Office of Allowances Appendix B'!$A$1:$E$266,4,FALSE))</f>
        <v>97</v>
      </c>
      <c r="Q93" s="24">
        <f t="shared" si="8"/>
        <v>48</v>
      </c>
    </row>
    <row r="94" spans="1:17" x14ac:dyDescent="0.3">
      <c r="A94" s="80" t="s">
        <v>282</v>
      </c>
      <c r="B94" s="80" t="s">
        <v>283</v>
      </c>
      <c r="C94" s="80" t="s">
        <v>284</v>
      </c>
      <c r="D94" s="80" t="s">
        <v>140</v>
      </c>
      <c r="E94" s="81">
        <v>46357</v>
      </c>
      <c r="F94" s="81">
        <v>46387</v>
      </c>
      <c r="G94" s="80">
        <v>627</v>
      </c>
      <c r="H94" s="80">
        <v>222</v>
      </c>
      <c r="I94" s="80">
        <f t="shared" si="7"/>
        <v>849</v>
      </c>
      <c r="J94" s="82">
        <v>46174</v>
      </c>
      <c r="K94" s="80"/>
      <c r="L94" s="80">
        <v>11963</v>
      </c>
      <c r="N94" s="24">
        <f>IF($H94&gt;265,ROUND($H94*0.15,0),VLOOKUP($H94,'Office of Allowances Appendix B'!$A$1:$E$266,2,FALSE))</f>
        <v>33</v>
      </c>
      <c r="O94" s="24">
        <f>IF($H94&gt;265,ROUND($H94*0.25,0),VLOOKUP($H94,'Office of Allowances Appendix B'!$A$1:$E$266,3,FALSE))</f>
        <v>56</v>
      </c>
      <c r="P94" s="24">
        <f>IF($H94&gt;265,ROUND($H94*0.4,0),VLOOKUP($H94,'Office of Allowances Appendix B'!$A$1:$E$266,4,FALSE))</f>
        <v>89</v>
      </c>
      <c r="Q94" s="24">
        <f t="shared" si="8"/>
        <v>44</v>
      </c>
    </row>
    <row r="95" spans="1:17" x14ac:dyDescent="0.3">
      <c r="A95" s="80" t="s">
        <v>285</v>
      </c>
      <c r="B95" s="80" t="s">
        <v>286</v>
      </c>
      <c r="C95" s="80" t="s">
        <v>287</v>
      </c>
      <c r="D95" s="80" t="s">
        <v>113</v>
      </c>
      <c r="E95" s="81">
        <v>46023</v>
      </c>
      <c r="F95" s="81">
        <v>46387</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3">
      <c r="A96" s="80" t="s">
        <v>288</v>
      </c>
      <c r="B96" s="80" t="s">
        <v>109</v>
      </c>
      <c r="C96" s="80" t="s">
        <v>289</v>
      </c>
      <c r="D96" s="80" t="s">
        <v>113</v>
      </c>
      <c r="E96" s="81">
        <v>46023</v>
      </c>
      <c r="F96" s="81">
        <v>46387</v>
      </c>
      <c r="G96" s="80">
        <v>110</v>
      </c>
      <c r="H96" s="80">
        <v>64</v>
      </c>
      <c r="I96" s="80">
        <f t="shared" si="7"/>
        <v>174</v>
      </c>
      <c r="J96" s="82">
        <v>46082</v>
      </c>
      <c r="K96" s="80"/>
      <c r="L96" s="80">
        <v>11738</v>
      </c>
      <c r="N96" s="24">
        <f>IF($H96&gt;265,ROUND($H96*0.15,0),VLOOKUP($H96,'Office of Allowances Appendix B'!$A$1:$E$266,2,FALSE))</f>
        <v>10</v>
      </c>
      <c r="O96" s="24">
        <f>IF($H96&gt;265,ROUND($H96*0.25,0),VLOOKUP($H96,'Office of Allowances Appendix B'!$A$1:$E$266,3,FALSE))</f>
        <v>16</v>
      </c>
      <c r="P96" s="24">
        <f>IF($H96&gt;265,ROUND($H96*0.4,0),VLOOKUP($H96,'Office of Allowances Appendix B'!$A$1:$E$266,4,FALSE))</f>
        <v>25</v>
      </c>
      <c r="Q96" s="24">
        <f t="shared" si="8"/>
        <v>13</v>
      </c>
    </row>
    <row r="97" spans="1:17" x14ac:dyDescent="0.3">
      <c r="A97" s="80" t="s">
        <v>288</v>
      </c>
      <c r="B97" s="80" t="s">
        <v>290</v>
      </c>
      <c r="C97" s="80" t="s">
        <v>291</v>
      </c>
      <c r="D97" s="80" t="s">
        <v>113</v>
      </c>
      <c r="E97" s="81">
        <v>46023</v>
      </c>
      <c r="F97" s="81">
        <v>46387</v>
      </c>
      <c r="G97" s="80">
        <v>143</v>
      </c>
      <c r="H97" s="80">
        <v>76</v>
      </c>
      <c r="I97" s="80">
        <f t="shared" si="7"/>
        <v>219</v>
      </c>
      <c r="J97" s="82">
        <v>46054</v>
      </c>
      <c r="K97" s="80"/>
      <c r="L97" s="80">
        <v>10019</v>
      </c>
      <c r="N97" s="24">
        <f>IF($H97&gt;265,ROUND($H97*0.15,0),VLOOKUP($H97,'Office of Allowances Appendix B'!$A$1:$E$266,2,FALSE))</f>
        <v>11</v>
      </c>
      <c r="O97" s="24">
        <f>IF($H97&gt;265,ROUND($H97*0.25,0),VLOOKUP($H97,'Office of Allowances Appendix B'!$A$1:$E$266,3,FALSE))</f>
        <v>19</v>
      </c>
      <c r="P97" s="24">
        <f>IF($H97&gt;265,ROUND($H97*0.4,0),VLOOKUP($H97,'Office of Allowances Appendix B'!$A$1:$E$266,4,FALSE))</f>
        <v>31</v>
      </c>
      <c r="Q97" s="24">
        <f t="shared" ref="Q97" si="11">H97-SUM(N97:P97)</f>
        <v>15</v>
      </c>
    </row>
    <row r="98" spans="1:17" x14ac:dyDescent="0.3">
      <c r="A98" s="80" t="s">
        <v>288</v>
      </c>
      <c r="B98" s="80" t="s">
        <v>292</v>
      </c>
      <c r="C98" s="80" t="s">
        <v>293</v>
      </c>
      <c r="D98" s="80" t="s">
        <v>113</v>
      </c>
      <c r="E98" s="81">
        <v>46023</v>
      </c>
      <c r="F98" s="81">
        <v>46387</v>
      </c>
      <c r="G98" s="80">
        <v>200</v>
      </c>
      <c r="H98" s="80">
        <v>94</v>
      </c>
      <c r="I98" s="80">
        <f t="shared" si="7"/>
        <v>294</v>
      </c>
      <c r="J98" s="82">
        <v>46082</v>
      </c>
      <c r="K98" s="80"/>
      <c r="L98" s="80">
        <v>10018</v>
      </c>
      <c r="N98" s="24">
        <f>IF($H98&gt;265,ROUND($H98*0.15,0),VLOOKUP($H98,'Office of Allowances Appendix B'!$A$1:$E$266,2,FALSE))</f>
        <v>14</v>
      </c>
      <c r="O98" s="24">
        <f>IF($H98&gt;265,ROUND($H98*0.25,0),VLOOKUP($H98,'Office of Allowances Appendix B'!$A$1:$E$266,3,FALSE))</f>
        <v>24</v>
      </c>
      <c r="P98" s="24">
        <f>IF($H98&gt;265,ROUND($H98*0.4,0),VLOOKUP($H98,'Office of Allowances Appendix B'!$A$1:$E$266,4,FALSE))</f>
        <v>37</v>
      </c>
      <c r="Q98" s="24">
        <f t="shared" si="8"/>
        <v>19</v>
      </c>
    </row>
    <row r="99" spans="1:17" x14ac:dyDescent="0.3">
      <c r="A99" s="80" t="s">
        <v>288</v>
      </c>
      <c r="B99" s="80" t="s">
        <v>294</v>
      </c>
      <c r="C99" s="80" t="s">
        <v>295</v>
      </c>
      <c r="D99" s="80" t="s">
        <v>113</v>
      </c>
      <c r="E99" s="81">
        <v>46023</v>
      </c>
      <c r="F99" s="81">
        <v>46387</v>
      </c>
      <c r="G99" s="80">
        <v>112</v>
      </c>
      <c r="H99" s="80">
        <v>70</v>
      </c>
      <c r="I99" s="80">
        <f t="shared" si="7"/>
        <v>182</v>
      </c>
      <c r="J99" s="82">
        <v>46054</v>
      </c>
      <c r="K99" s="80"/>
      <c r="L99" s="80">
        <v>12246</v>
      </c>
      <c r="N99" s="24">
        <f>IF($H99&gt;265,ROUND($H99*0.15,0),VLOOKUP($H99,'Office of Allowances Appendix B'!$A$1:$E$266,2,FALSE))</f>
        <v>11</v>
      </c>
      <c r="O99" s="24">
        <f>IF($H99&gt;265,ROUND($H99*0.25,0),VLOOKUP($H99,'Office of Allowances Appendix B'!$A$1:$E$266,3,FALSE))</f>
        <v>17</v>
      </c>
      <c r="P99" s="24">
        <f>IF($H99&gt;265,ROUND($H99*0.4,0),VLOOKUP($H99,'Office of Allowances Appendix B'!$A$1:$E$266,4,FALSE))</f>
        <v>28</v>
      </c>
      <c r="Q99" s="24">
        <f t="shared" si="8"/>
        <v>14</v>
      </c>
    </row>
    <row r="100" spans="1:17" x14ac:dyDescent="0.3">
      <c r="A100" s="80" t="s">
        <v>288</v>
      </c>
      <c r="B100" s="80" t="s">
        <v>296</v>
      </c>
      <c r="C100" s="80" t="s">
        <v>297</v>
      </c>
      <c r="D100" s="80" t="s">
        <v>113</v>
      </c>
      <c r="E100" s="81">
        <v>46023</v>
      </c>
      <c r="F100" s="81">
        <v>46387</v>
      </c>
      <c r="G100" s="80">
        <v>215</v>
      </c>
      <c r="H100" s="80">
        <v>91</v>
      </c>
      <c r="I100" s="80">
        <f t="shared" si="7"/>
        <v>306</v>
      </c>
      <c r="J100" s="82">
        <v>46082</v>
      </c>
      <c r="K100" s="80"/>
      <c r="L100" s="80">
        <v>10435</v>
      </c>
      <c r="N100" s="24">
        <f>IF($H100&gt;265,ROUND($H100*0.15,0),VLOOKUP($H100,'Office of Allowances Appendix B'!$A$1:$E$266,2,FALSE))</f>
        <v>14</v>
      </c>
      <c r="O100" s="24">
        <f>IF($H100&gt;265,ROUND($H100*0.25,0),VLOOKUP($H100,'Office of Allowances Appendix B'!$A$1:$E$266,3,FALSE))</f>
        <v>23</v>
      </c>
      <c r="P100" s="24">
        <f>IF($H100&gt;265,ROUND($H100*0.4,0),VLOOKUP($H100,'Office of Allowances Appendix B'!$A$1:$E$266,4,FALSE))</f>
        <v>36</v>
      </c>
      <c r="Q100" s="24">
        <f t="shared" si="8"/>
        <v>18</v>
      </c>
    </row>
    <row r="101" spans="1:17" x14ac:dyDescent="0.3">
      <c r="A101" s="80" t="s">
        <v>288</v>
      </c>
      <c r="B101" s="80" t="s">
        <v>298</v>
      </c>
      <c r="C101" s="80" t="s">
        <v>299</v>
      </c>
      <c r="D101" s="80" t="s">
        <v>113</v>
      </c>
      <c r="E101" s="81">
        <v>46023</v>
      </c>
      <c r="F101" s="81">
        <v>46387</v>
      </c>
      <c r="G101" s="80">
        <v>127</v>
      </c>
      <c r="H101" s="80">
        <v>81</v>
      </c>
      <c r="I101" s="80">
        <f t="shared" si="7"/>
        <v>208</v>
      </c>
      <c r="J101" s="82">
        <v>46054</v>
      </c>
      <c r="K101" s="80"/>
      <c r="L101" s="80">
        <v>11003</v>
      </c>
      <c r="N101" s="24">
        <f>IF($H101&gt;265,ROUND($H101*0.15,0),VLOOKUP($H101,'Office of Allowances Appendix B'!$A$1:$E$266,2,FALSE))</f>
        <v>12</v>
      </c>
      <c r="O101" s="24">
        <f>IF($H101&gt;265,ROUND($H101*0.25,0),VLOOKUP($H101,'Office of Allowances Appendix B'!$A$1:$E$266,3,FALSE))</f>
        <v>20</v>
      </c>
      <c r="P101" s="24">
        <f>IF($H101&gt;265,ROUND($H101*0.4,0),VLOOKUP($H101,'Office of Allowances Appendix B'!$A$1:$E$266,4,FALSE))</f>
        <v>33</v>
      </c>
      <c r="Q101" s="24">
        <f t="shared" si="8"/>
        <v>16</v>
      </c>
    </row>
    <row r="102" spans="1:17" x14ac:dyDescent="0.3">
      <c r="A102" s="80" t="s">
        <v>300</v>
      </c>
      <c r="B102" s="80" t="s">
        <v>301</v>
      </c>
      <c r="C102" s="80" t="s">
        <v>302</v>
      </c>
      <c r="D102" s="80" t="s">
        <v>113</v>
      </c>
      <c r="E102" s="81">
        <v>46023</v>
      </c>
      <c r="F102" s="81">
        <v>46387</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3">
      <c r="A103" s="80" t="s">
        <v>300</v>
      </c>
      <c r="B103" s="80" t="s">
        <v>303</v>
      </c>
      <c r="C103" s="80" t="s">
        <v>304</v>
      </c>
      <c r="D103" s="80" t="s">
        <v>113</v>
      </c>
      <c r="E103" s="81">
        <v>46023</v>
      </c>
      <c r="F103" s="81">
        <v>46387</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3">
      <c r="A104" s="80" t="s">
        <v>300</v>
      </c>
      <c r="B104" s="80" t="s">
        <v>305</v>
      </c>
      <c r="C104" s="80" t="s">
        <v>306</v>
      </c>
      <c r="D104" s="80" t="s">
        <v>113</v>
      </c>
      <c r="E104" s="81">
        <v>46023</v>
      </c>
      <c r="F104" s="81">
        <v>46387</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3">
      <c r="A105" s="80" t="s">
        <v>307</v>
      </c>
      <c r="B105" s="80" t="s">
        <v>109</v>
      </c>
      <c r="C105" s="80" t="s">
        <v>308</v>
      </c>
      <c r="D105" s="80" t="s">
        <v>113</v>
      </c>
      <c r="E105" s="81">
        <v>46023</v>
      </c>
      <c r="F105" s="81">
        <v>46387</v>
      </c>
      <c r="G105" s="80">
        <v>115</v>
      </c>
      <c r="H105" s="80">
        <v>113</v>
      </c>
      <c r="I105" s="80">
        <f t="shared" si="7"/>
        <v>228</v>
      </c>
      <c r="J105" s="82">
        <v>45931</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3">
      <c r="A106" s="80" t="s">
        <v>307</v>
      </c>
      <c r="B106" s="80" t="s">
        <v>309</v>
      </c>
      <c r="C106" s="80" t="s">
        <v>310</v>
      </c>
      <c r="D106" s="80" t="s">
        <v>113</v>
      </c>
      <c r="E106" s="81">
        <v>46023</v>
      </c>
      <c r="F106" s="81">
        <v>46387</v>
      </c>
      <c r="G106" s="80">
        <v>115</v>
      </c>
      <c r="H106" s="80">
        <v>113</v>
      </c>
      <c r="I106" s="80">
        <f t="shared" si="7"/>
        <v>228</v>
      </c>
      <c r="J106" s="82">
        <v>45931</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3">
      <c r="A107" s="80" t="s">
        <v>311</v>
      </c>
      <c r="B107" s="80" t="s">
        <v>109</v>
      </c>
      <c r="C107" s="80" t="s">
        <v>312</v>
      </c>
      <c r="D107" s="80" t="s">
        <v>113</v>
      </c>
      <c r="E107" s="81">
        <v>46023</v>
      </c>
      <c r="F107" s="81">
        <v>46387</v>
      </c>
      <c r="G107" s="80">
        <v>113</v>
      </c>
      <c r="H107" s="80">
        <v>64</v>
      </c>
      <c r="I107" s="80">
        <f t="shared" si="7"/>
        <v>177</v>
      </c>
      <c r="J107" s="82">
        <v>46082</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25</v>
      </c>
      <c r="Q107" s="24">
        <f t="shared" ref="Q107" si="12">H107-SUM(N107:P107)</f>
        <v>13</v>
      </c>
    </row>
    <row r="108" spans="1:17" x14ac:dyDescent="0.3">
      <c r="A108" s="80" t="s">
        <v>311</v>
      </c>
      <c r="B108" s="80" t="s">
        <v>313</v>
      </c>
      <c r="C108" s="80" t="s">
        <v>314</v>
      </c>
      <c r="D108" s="80" t="s">
        <v>113</v>
      </c>
      <c r="E108" s="81">
        <v>46023</v>
      </c>
      <c r="F108" s="81">
        <v>46387</v>
      </c>
      <c r="G108" s="80">
        <v>144</v>
      </c>
      <c r="H108" s="80">
        <v>75</v>
      </c>
      <c r="I108" s="80">
        <f t="shared" si="7"/>
        <v>219</v>
      </c>
      <c r="J108" s="82">
        <v>46082</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3">
      <c r="A109" s="80" t="s">
        <v>311</v>
      </c>
      <c r="B109" s="80" t="s">
        <v>315</v>
      </c>
      <c r="C109" s="80" t="s">
        <v>316</v>
      </c>
      <c r="D109" s="80" t="s">
        <v>113</v>
      </c>
      <c r="E109" s="81">
        <v>46023</v>
      </c>
      <c r="F109" s="81">
        <v>46387</v>
      </c>
      <c r="G109" s="80">
        <v>217</v>
      </c>
      <c r="H109" s="80">
        <v>72</v>
      </c>
      <c r="I109" s="80">
        <f t="shared" si="7"/>
        <v>289</v>
      </c>
      <c r="J109" s="82">
        <v>46082</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3">
      <c r="A110" s="80" t="s">
        <v>311</v>
      </c>
      <c r="B110" s="80" t="s">
        <v>317</v>
      </c>
      <c r="C110" s="80" t="s">
        <v>318</v>
      </c>
      <c r="D110" s="80" t="s">
        <v>113</v>
      </c>
      <c r="E110" s="81">
        <v>46023</v>
      </c>
      <c r="F110" s="81">
        <v>46387</v>
      </c>
      <c r="G110" s="80">
        <v>229</v>
      </c>
      <c r="H110" s="80">
        <v>91</v>
      </c>
      <c r="I110" s="80">
        <f t="shared" si="7"/>
        <v>320</v>
      </c>
      <c r="J110" s="82">
        <v>46082</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3">
      <c r="A111" s="80" t="s">
        <v>311</v>
      </c>
      <c r="B111" s="80" t="s">
        <v>319</v>
      </c>
      <c r="C111" s="80" t="s">
        <v>320</v>
      </c>
      <c r="D111" s="80" t="s">
        <v>113</v>
      </c>
      <c r="E111" s="81">
        <v>46023</v>
      </c>
      <c r="F111" s="81">
        <v>46387</v>
      </c>
      <c r="G111" s="80">
        <v>140</v>
      </c>
      <c r="H111" s="80">
        <v>71</v>
      </c>
      <c r="I111" s="80">
        <f t="shared" si="7"/>
        <v>211</v>
      </c>
      <c r="J111" s="82">
        <v>46082</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3">
      <c r="A112" s="80" t="s">
        <v>311</v>
      </c>
      <c r="B112" s="80" t="s">
        <v>321</v>
      </c>
      <c r="C112" s="80" t="s">
        <v>322</v>
      </c>
      <c r="D112" s="80" t="s">
        <v>113</v>
      </c>
      <c r="E112" s="81">
        <v>46023</v>
      </c>
      <c r="F112" s="81">
        <v>46387</v>
      </c>
      <c r="G112" s="80">
        <v>113</v>
      </c>
      <c r="H112" s="80">
        <v>64</v>
      </c>
      <c r="I112" s="80">
        <f t="shared" si="7"/>
        <v>177</v>
      </c>
      <c r="J112" s="82">
        <v>46082</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25</v>
      </c>
      <c r="Q112" s="24">
        <f t="shared" si="8"/>
        <v>13</v>
      </c>
    </row>
    <row r="113" spans="1:17" x14ac:dyDescent="0.3">
      <c r="A113" s="80" t="s">
        <v>311</v>
      </c>
      <c r="B113" s="80" t="s">
        <v>323</v>
      </c>
      <c r="C113" s="80" t="s">
        <v>324</v>
      </c>
      <c r="D113" s="80" t="s">
        <v>113</v>
      </c>
      <c r="E113" s="81">
        <v>46023</v>
      </c>
      <c r="F113" s="81">
        <v>46387</v>
      </c>
      <c r="G113" s="80">
        <v>129</v>
      </c>
      <c r="H113" s="80">
        <v>71</v>
      </c>
      <c r="I113" s="80">
        <f t="shared" si="7"/>
        <v>200</v>
      </c>
      <c r="J113" s="82">
        <v>46082</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28</v>
      </c>
      <c r="Q113" s="24">
        <f t="shared" si="8"/>
        <v>14</v>
      </c>
    </row>
    <row r="114" spans="1:17" x14ac:dyDescent="0.3">
      <c r="A114" s="80" t="s">
        <v>325</v>
      </c>
      <c r="B114" s="80" t="s">
        <v>109</v>
      </c>
      <c r="C114" s="80" t="s">
        <v>326</v>
      </c>
      <c r="D114" s="80" t="s">
        <v>113</v>
      </c>
      <c r="E114" s="81">
        <v>46023</v>
      </c>
      <c r="F114" s="81">
        <v>46387</v>
      </c>
      <c r="G114" s="80">
        <v>262</v>
      </c>
      <c r="H114" s="80">
        <v>116</v>
      </c>
      <c r="I114" s="80">
        <f t="shared" si="7"/>
        <v>378</v>
      </c>
      <c r="J114" s="82">
        <v>46174</v>
      </c>
      <c r="K114" s="80"/>
      <c r="L114" s="80">
        <v>12078</v>
      </c>
      <c r="N114" s="24">
        <f>IF($H114&gt;265,ROUND($H114*0.15,0),VLOOKUP($H114,'Office of Allowances Appendix B'!$A$1:$E$266,2,FALSE))</f>
        <v>17</v>
      </c>
      <c r="O114" s="24">
        <f>IF($H114&gt;265,ROUND($H114*0.25,0),VLOOKUP($H114,'Office of Allowances Appendix B'!$A$1:$E$266,3,FALSE))</f>
        <v>29</v>
      </c>
      <c r="P114" s="24">
        <f>IF($H114&gt;265,ROUND($H114*0.4,0),VLOOKUP($H114,'Office of Allowances Appendix B'!$A$1:$E$266,4,FALSE))</f>
        <v>47</v>
      </c>
      <c r="Q114" s="24">
        <f t="shared" si="8"/>
        <v>23</v>
      </c>
    </row>
    <row r="115" spans="1:17" x14ac:dyDescent="0.3">
      <c r="A115" s="80" t="s">
        <v>325</v>
      </c>
      <c r="B115" s="80" t="s">
        <v>327</v>
      </c>
      <c r="C115" s="80" t="s">
        <v>328</v>
      </c>
      <c r="D115" s="80" t="s">
        <v>113</v>
      </c>
      <c r="E115" s="81">
        <v>46023</v>
      </c>
      <c r="F115" s="81">
        <v>46387</v>
      </c>
      <c r="G115" s="80">
        <v>245</v>
      </c>
      <c r="H115" s="80">
        <v>117</v>
      </c>
      <c r="I115" s="80">
        <f t="shared" si="7"/>
        <v>362</v>
      </c>
      <c r="J115" s="82">
        <v>46174</v>
      </c>
      <c r="K115" s="80"/>
      <c r="L115" s="80">
        <v>11098</v>
      </c>
      <c r="N115" s="24">
        <f>IF($H115&gt;265,ROUND($H115*0.15,0),VLOOKUP($H115,'Office of Allowances Appendix B'!$A$1:$E$266,2,FALSE))</f>
        <v>18</v>
      </c>
      <c r="O115" s="24">
        <f>IF($H115&gt;265,ROUND($H115*0.25,0),VLOOKUP($H115,'Office of Allowances Appendix B'!$A$1:$E$266,3,FALSE))</f>
        <v>29</v>
      </c>
      <c r="P115" s="24">
        <f>IF($H115&gt;265,ROUND($H115*0.4,0),VLOOKUP($H115,'Office of Allowances Appendix B'!$A$1:$E$266,4,FALSE))</f>
        <v>47</v>
      </c>
      <c r="Q115" s="24">
        <f t="shared" si="8"/>
        <v>23</v>
      </c>
    </row>
    <row r="116" spans="1:17" x14ac:dyDescent="0.3">
      <c r="A116" s="80" t="s">
        <v>325</v>
      </c>
      <c r="B116" s="80" t="s">
        <v>329</v>
      </c>
      <c r="C116" s="80" t="s">
        <v>330</v>
      </c>
      <c r="D116" s="80" t="s">
        <v>113</v>
      </c>
      <c r="E116" s="81">
        <v>46023</v>
      </c>
      <c r="F116" s="81">
        <v>46387</v>
      </c>
      <c r="G116" s="80">
        <v>184</v>
      </c>
      <c r="H116" s="80">
        <v>109</v>
      </c>
      <c r="I116" s="80">
        <f t="shared" si="7"/>
        <v>293</v>
      </c>
      <c r="J116" s="82">
        <v>46174</v>
      </c>
      <c r="K116" s="80"/>
      <c r="L116" s="80">
        <v>10023</v>
      </c>
      <c r="N116" s="24">
        <f>IF($H116&gt;265,ROUND($H116*0.15,0),VLOOKUP($H116,'Office of Allowances Appendix B'!$A$1:$E$266,2,FALSE))</f>
        <v>16</v>
      </c>
      <c r="O116" s="24">
        <f>IF($H116&gt;265,ROUND($H116*0.25,0),VLOOKUP($H116,'Office of Allowances Appendix B'!$A$1:$E$266,3,FALSE))</f>
        <v>27</v>
      </c>
      <c r="P116" s="24">
        <f>IF($H116&gt;265,ROUND($H116*0.4,0),VLOOKUP($H116,'Office of Allowances Appendix B'!$A$1:$E$266,4,FALSE))</f>
        <v>44</v>
      </c>
      <c r="Q116" s="24">
        <f t="shared" si="8"/>
        <v>22</v>
      </c>
    </row>
    <row r="117" spans="1:17" x14ac:dyDescent="0.3">
      <c r="A117" s="80" t="s">
        <v>325</v>
      </c>
      <c r="B117" s="80" t="s">
        <v>331</v>
      </c>
      <c r="C117" s="80" t="s">
        <v>332</v>
      </c>
      <c r="D117" s="80" t="s">
        <v>113</v>
      </c>
      <c r="E117" s="81">
        <v>46023</v>
      </c>
      <c r="F117" s="81">
        <v>46387</v>
      </c>
      <c r="G117" s="80">
        <v>285</v>
      </c>
      <c r="H117" s="80">
        <v>129</v>
      </c>
      <c r="I117" s="80">
        <f t="shared" si="7"/>
        <v>414</v>
      </c>
      <c r="J117" s="82">
        <v>46174</v>
      </c>
      <c r="K117" s="80"/>
      <c r="L117" s="80">
        <v>10022</v>
      </c>
      <c r="N117" s="24">
        <f>IF($H117&gt;265,ROUND($H117*0.15,0),VLOOKUP($H117,'Office of Allowances Appendix B'!$A$1:$E$266,2,FALSE))</f>
        <v>19</v>
      </c>
      <c r="O117" s="24">
        <f>IF($H117&gt;265,ROUND($H117*0.25,0),VLOOKUP($H117,'Office of Allowances Appendix B'!$A$1:$E$266,3,FALSE))</f>
        <v>32</v>
      </c>
      <c r="P117" s="24">
        <f>IF($H117&gt;265,ROUND($H117*0.4,0),VLOOKUP($H117,'Office of Allowances Appendix B'!$A$1:$E$266,4,FALSE))</f>
        <v>52</v>
      </c>
      <c r="Q117" s="24">
        <f t="shared" si="8"/>
        <v>26</v>
      </c>
    </row>
    <row r="118" spans="1:17" x14ac:dyDescent="0.3">
      <c r="A118" s="80" t="s">
        <v>325</v>
      </c>
      <c r="B118" s="80" t="s">
        <v>333</v>
      </c>
      <c r="C118" s="80" t="s">
        <v>334</v>
      </c>
      <c r="D118" s="80" t="s">
        <v>113</v>
      </c>
      <c r="E118" s="81">
        <v>46023</v>
      </c>
      <c r="F118" s="81">
        <v>46387</v>
      </c>
      <c r="G118" s="80">
        <v>229</v>
      </c>
      <c r="H118" s="80">
        <v>123</v>
      </c>
      <c r="I118" s="80">
        <f t="shared" si="7"/>
        <v>352</v>
      </c>
      <c r="J118" s="82">
        <v>46174</v>
      </c>
      <c r="K118" s="80"/>
      <c r="L118" s="80">
        <v>11004</v>
      </c>
      <c r="N118" s="24">
        <f>IF($H118&gt;265,ROUND($H118*0.15,0),VLOOKUP($H118,'Office of Allowances Appendix B'!$A$1:$E$266,2,FALSE))</f>
        <v>18</v>
      </c>
      <c r="O118" s="24">
        <f>IF($H118&gt;265,ROUND($H118*0.25,0),VLOOKUP($H118,'Office of Allowances Appendix B'!$A$1:$E$266,3,FALSE))</f>
        <v>31</v>
      </c>
      <c r="P118" s="24">
        <f>IF($H118&gt;265,ROUND($H118*0.4,0),VLOOKUP($H118,'Office of Allowances Appendix B'!$A$1:$E$266,4,FALSE))</f>
        <v>49</v>
      </c>
      <c r="Q118" s="24">
        <f t="shared" si="8"/>
        <v>25</v>
      </c>
    </row>
    <row r="119" spans="1:17" x14ac:dyDescent="0.3">
      <c r="A119" s="80" t="s">
        <v>325</v>
      </c>
      <c r="B119" s="80" t="s">
        <v>335</v>
      </c>
      <c r="C119" s="80" t="s">
        <v>336</v>
      </c>
      <c r="D119" s="80" t="s">
        <v>113</v>
      </c>
      <c r="E119" s="81">
        <v>46023</v>
      </c>
      <c r="F119" s="81">
        <v>46387</v>
      </c>
      <c r="G119" s="80">
        <v>237</v>
      </c>
      <c r="H119" s="80">
        <v>144</v>
      </c>
      <c r="I119" s="80">
        <f t="shared" si="7"/>
        <v>381</v>
      </c>
      <c r="J119" s="82">
        <v>46174</v>
      </c>
      <c r="K119" s="80"/>
      <c r="L119" s="80">
        <v>11105</v>
      </c>
      <c r="N119" s="24">
        <f>IF($H119&gt;265,ROUND($H119*0.15,0),VLOOKUP($H119,'Office of Allowances Appendix B'!$A$1:$E$266,2,FALSE))</f>
        <v>22</v>
      </c>
      <c r="O119" s="24">
        <f>IF($H119&gt;265,ROUND($H119*0.25,0),VLOOKUP($H119,'Office of Allowances Appendix B'!$A$1:$E$266,3,FALSE))</f>
        <v>36</v>
      </c>
      <c r="P119" s="24">
        <f>IF($H119&gt;265,ROUND($H119*0.4,0),VLOOKUP($H119,'Office of Allowances Appendix B'!$A$1:$E$266,4,FALSE))</f>
        <v>57</v>
      </c>
      <c r="Q119" s="24">
        <f t="shared" si="8"/>
        <v>29</v>
      </c>
    </row>
    <row r="120" spans="1:17" x14ac:dyDescent="0.3">
      <c r="A120" s="80" t="s">
        <v>325</v>
      </c>
      <c r="B120" s="80" t="s">
        <v>337</v>
      </c>
      <c r="C120" s="80" t="s">
        <v>338</v>
      </c>
      <c r="D120" s="80" t="s">
        <v>113</v>
      </c>
      <c r="E120" s="81">
        <v>46023</v>
      </c>
      <c r="F120" s="81">
        <v>46387</v>
      </c>
      <c r="G120" s="80">
        <v>203</v>
      </c>
      <c r="H120" s="80">
        <v>109</v>
      </c>
      <c r="I120" s="80">
        <f t="shared" si="7"/>
        <v>312</v>
      </c>
      <c r="J120" s="82">
        <v>46174</v>
      </c>
      <c r="K120" s="80"/>
      <c r="L120" s="80">
        <v>11106</v>
      </c>
      <c r="N120" s="24">
        <f>IF($H120&gt;265,ROUND($H120*0.15,0),VLOOKUP($H120,'Office of Allowances Appendix B'!$A$1:$E$266,2,FALSE))</f>
        <v>16</v>
      </c>
      <c r="O120" s="24">
        <f>IF($H120&gt;265,ROUND($H120*0.25,0),VLOOKUP($H120,'Office of Allowances Appendix B'!$A$1:$E$266,3,FALSE))</f>
        <v>27</v>
      </c>
      <c r="P120" s="24">
        <f>IF($H120&gt;265,ROUND($H120*0.4,0),VLOOKUP($H120,'Office of Allowances Appendix B'!$A$1:$E$266,4,FALSE))</f>
        <v>44</v>
      </c>
      <c r="Q120" s="24">
        <f t="shared" si="8"/>
        <v>22</v>
      </c>
    </row>
    <row r="121" spans="1:17" x14ac:dyDescent="0.3">
      <c r="A121" s="80" t="s">
        <v>325</v>
      </c>
      <c r="B121" s="80" t="s">
        <v>339</v>
      </c>
      <c r="C121" s="80" t="s">
        <v>340</v>
      </c>
      <c r="D121" s="80" t="s">
        <v>113</v>
      </c>
      <c r="E121" s="81">
        <v>46023</v>
      </c>
      <c r="F121" s="81">
        <v>46387</v>
      </c>
      <c r="G121" s="80">
        <v>218</v>
      </c>
      <c r="H121" s="80">
        <v>111</v>
      </c>
      <c r="I121" s="80">
        <f t="shared" si="7"/>
        <v>329</v>
      </c>
      <c r="J121" s="82">
        <v>46174</v>
      </c>
      <c r="K121" s="80"/>
      <c r="L121" s="80">
        <v>10029</v>
      </c>
      <c r="N121" s="24">
        <f>IF($H121&gt;265,ROUND($H121*0.15,0),VLOOKUP($H121,'Office of Allowances Appendix B'!$A$1:$E$266,2,FALSE))</f>
        <v>17</v>
      </c>
      <c r="O121" s="24">
        <f>IF($H121&gt;265,ROUND($H121*0.25,0),VLOOKUP($H121,'Office of Allowances Appendix B'!$A$1:$E$266,3,FALSE))</f>
        <v>28</v>
      </c>
      <c r="P121" s="24">
        <f>IF($H121&gt;265,ROUND($H121*0.4,0),VLOOKUP($H121,'Office of Allowances Appendix B'!$A$1:$E$266,4,FALSE))</f>
        <v>44</v>
      </c>
      <c r="Q121" s="24">
        <f t="shared" si="8"/>
        <v>22</v>
      </c>
    </row>
    <row r="122" spans="1:17" x14ac:dyDescent="0.3">
      <c r="A122" s="80" t="s">
        <v>325</v>
      </c>
      <c r="B122" s="80" t="s">
        <v>341</v>
      </c>
      <c r="C122" s="80" t="s">
        <v>342</v>
      </c>
      <c r="D122" s="80" t="s">
        <v>113</v>
      </c>
      <c r="E122" s="81">
        <v>46023</v>
      </c>
      <c r="F122" s="81">
        <v>46387</v>
      </c>
      <c r="G122" s="80">
        <v>216</v>
      </c>
      <c r="H122" s="80">
        <v>112</v>
      </c>
      <c r="I122" s="80">
        <f t="shared" si="7"/>
        <v>328</v>
      </c>
      <c r="J122" s="82">
        <v>46174</v>
      </c>
      <c r="K122" s="80"/>
      <c r="L122" s="80">
        <v>10030</v>
      </c>
      <c r="N122" s="24">
        <f>IF($H122&gt;265,ROUND($H122*0.15,0),VLOOKUP($H122,'Office of Allowances Appendix B'!$A$1:$E$266,2,FALSE))</f>
        <v>17</v>
      </c>
      <c r="O122" s="24">
        <f>IF($H122&gt;265,ROUND($H122*0.25,0),VLOOKUP($H122,'Office of Allowances Appendix B'!$A$1:$E$266,3,FALSE))</f>
        <v>28</v>
      </c>
      <c r="P122" s="24">
        <f>IF($H122&gt;265,ROUND($H122*0.4,0),VLOOKUP($H122,'Office of Allowances Appendix B'!$A$1:$E$266,4,FALSE))</f>
        <v>45</v>
      </c>
      <c r="Q122" s="24">
        <f t="shared" si="8"/>
        <v>22</v>
      </c>
    </row>
    <row r="123" spans="1:17" x14ac:dyDescent="0.3">
      <c r="A123" s="80" t="s">
        <v>325</v>
      </c>
      <c r="B123" s="80" t="s">
        <v>343</v>
      </c>
      <c r="C123" s="80" t="s">
        <v>344</v>
      </c>
      <c r="D123" s="80" t="s">
        <v>113</v>
      </c>
      <c r="E123" s="81">
        <v>46023</v>
      </c>
      <c r="F123" s="81">
        <v>46387</v>
      </c>
      <c r="G123" s="80">
        <v>250</v>
      </c>
      <c r="H123" s="80">
        <v>129</v>
      </c>
      <c r="I123" s="80">
        <f t="shared" si="7"/>
        <v>379</v>
      </c>
      <c r="J123" s="82">
        <v>46174</v>
      </c>
      <c r="K123" s="80"/>
      <c r="L123" s="80">
        <v>10031</v>
      </c>
      <c r="N123" s="24">
        <f>IF($H123&gt;265,ROUND($H123*0.15,0),VLOOKUP($H123,'Office of Allowances Appendix B'!$A$1:$E$266,2,FALSE))</f>
        <v>19</v>
      </c>
      <c r="O123" s="24">
        <f>IF($H123&gt;265,ROUND($H123*0.25,0),VLOOKUP($H123,'Office of Allowances Appendix B'!$A$1:$E$266,3,FALSE))</f>
        <v>32</v>
      </c>
      <c r="P123" s="24">
        <f>IF($H123&gt;265,ROUND($H123*0.4,0),VLOOKUP($H123,'Office of Allowances Appendix B'!$A$1:$E$266,4,FALSE))</f>
        <v>52</v>
      </c>
      <c r="Q123" s="24">
        <f t="shared" si="8"/>
        <v>26</v>
      </c>
    </row>
    <row r="124" spans="1:17" x14ac:dyDescent="0.3">
      <c r="A124" s="80" t="s">
        <v>325</v>
      </c>
      <c r="B124" s="80" t="s">
        <v>345</v>
      </c>
      <c r="C124" s="80" t="s">
        <v>346</v>
      </c>
      <c r="D124" s="80" t="s">
        <v>113</v>
      </c>
      <c r="E124" s="81">
        <v>46023</v>
      </c>
      <c r="F124" s="81">
        <v>46387</v>
      </c>
      <c r="G124" s="80">
        <v>242</v>
      </c>
      <c r="H124" s="80">
        <v>126</v>
      </c>
      <c r="I124" s="80">
        <f t="shared" si="7"/>
        <v>368</v>
      </c>
      <c r="J124" s="82">
        <v>46174</v>
      </c>
      <c r="K124" s="80"/>
      <c r="L124" s="80">
        <v>11108</v>
      </c>
      <c r="N124" s="24">
        <f>IF($H124&gt;265,ROUND($H124*0.15,0),VLOOKUP($H124,'Office of Allowances Appendix B'!$A$1:$E$266,2,FALSE))</f>
        <v>19</v>
      </c>
      <c r="O124" s="24">
        <f>IF($H124&gt;265,ROUND($H124*0.25,0),VLOOKUP($H124,'Office of Allowances Appendix B'!$A$1:$E$266,3,FALSE))</f>
        <v>32</v>
      </c>
      <c r="P124" s="24">
        <f>IF($H124&gt;265,ROUND($H124*0.4,0),VLOOKUP($H124,'Office of Allowances Appendix B'!$A$1:$E$266,4,FALSE))</f>
        <v>50</v>
      </c>
      <c r="Q124" s="24">
        <f t="shared" si="8"/>
        <v>25</v>
      </c>
    </row>
    <row r="125" spans="1:17" x14ac:dyDescent="0.3">
      <c r="A125" s="80" t="s">
        <v>325</v>
      </c>
      <c r="B125" s="80" t="s">
        <v>347</v>
      </c>
      <c r="C125" s="80" t="s">
        <v>348</v>
      </c>
      <c r="D125" s="80" t="s">
        <v>113</v>
      </c>
      <c r="E125" s="81">
        <v>46023</v>
      </c>
      <c r="F125" s="81">
        <v>46387</v>
      </c>
      <c r="G125" s="80">
        <v>291</v>
      </c>
      <c r="H125" s="80">
        <v>140</v>
      </c>
      <c r="I125" s="80">
        <f t="shared" si="7"/>
        <v>431</v>
      </c>
      <c r="J125" s="82">
        <v>46174</v>
      </c>
      <c r="K125" s="80">
        <v>30</v>
      </c>
      <c r="L125" s="80">
        <v>10033</v>
      </c>
      <c r="N125" s="24">
        <f>IF($H125&gt;265,ROUND($H125*0.15,0),VLOOKUP($H125,'Office of Allowances Appendix B'!$A$1:$E$266,2,FALSE))</f>
        <v>21</v>
      </c>
      <c r="O125" s="24">
        <f>IF($H125&gt;265,ROUND($H125*0.25,0),VLOOKUP($H125,'Office of Allowances Appendix B'!$A$1:$E$266,3,FALSE))</f>
        <v>35</v>
      </c>
      <c r="P125" s="24">
        <f>IF($H125&gt;265,ROUND($H125*0.4,0),VLOOKUP($H125,'Office of Allowances Appendix B'!$A$1:$E$266,4,FALSE))</f>
        <v>56</v>
      </c>
      <c r="Q125" s="24">
        <f t="shared" si="8"/>
        <v>28</v>
      </c>
    </row>
    <row r="126" spans="1:17" x14ac:dyDescent="0.3">
      <c r="A126" s="80" t="s">
        <v>349</v>
      </c>
      <c r="B126" s="80" t="s">
        <v>109</v>
      </c>
      <c r="C126" s="80" t="s">
        <v>350</v>
      </c>
      <c r="D126" s="80" t="s">
        <v>113</v>
      </c>
      <c r="E126" s="81">
        <v>46023</v>
      </c>
      <c r="F126" s="81">
        <v>46387</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3">
      <c r="A127" s="80" t="s">
        <v>349</v>
      </c>
      <c r="B127" s="80" t="s">
        <v>351</v>
      </c>
      <c r="C127" s="80" t="s">
        <v>352</v>
      </c>
      <c r="D127" s="80" t="s">
        <v>113</v>
      </c>
      <c r="E127" s="81">
        <v>46023</v>
      </c>
      <c r="F127" s="81">
        <v>46387</v>
      </c>
      <c r="G127" s="80">
        <v>172</v>
      </c>
      <c r="H127" s="80">
        <v>93</v>
      </c>
      <c r="I127" s="80">
        <f t="shared" si="7"/>
        <v>265</v>
      </c>
      <c r="J127" s="82">
        <v>45809</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3">
      <c r="A128" s="80" t="s">
        <v>349</v>
      </c>
      <c r="B128" s="80" t="s">
        <v>353</v>
      </c>
      <c r="C128" s="80" t="s">
        <v>354</v>
      </c>
      <c r="D128" s="80" t="s">
        <v>113</v>
      </c>
      <c r="E128" s="81">
        <v>46023</v>
      </c>
      <c r="F128" s="81">
        <v>46387</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3">
      <c r="A129" s="80" t="s">
        <v>355</v>
      </c>
      <c r="B129" s="80" t="s">
        <v>109</v>
      </c>
      <c r="C129" s="80" t="s">
        <v>356</v>
      </c>
      <c r="D129" s="80" t="s">
        <v>113</v>
      </c>
      <c r="E129" s="81">
        <v>46023</v>
      </c>
      <c r="F129" s="81">
        <v>46387</v>
      </c>
      <c r="G129" s="80">
        <v>227</v>
      </c>
      <c r="H129" s="80">
        <v>192</v>
      </c>
      <c r="I129" s="80">
        <f t="shared" si="7"/>
        <v>419</v>
      </c>
      <c r="J129" s="82">
        <v>46054</v>
      </c>
      <c r="K129" s="80"/>
      <c r="L129" s="80">
        <v>11762</v>
      </c>
      <c r="N129" s="24">
        <f>IF($H129&gt;265,ROUND($H129*0.15,0),VLOOKUP($H129,'Office of Allowances Appendix B'!$A$1:$E$266,2,FALSE))</f>
        <v>29</v>
      </c>
      <c r="O129" s="24">
        <f>IF($H129&gt;265,ROUND($H129*0.25,0),VLOOKUP($H129,'Office of Allowances Appendix B'!$A$1:$E$266,3,FALSE))</f>
        <v>48</v>
      </c>
      <c r="P129" s="24">
        <f>IF($H129&gt;265,ROUND($H129*0.4,0),VLOOKUP($H129,'Office of Allowances Appendix B'!$A$1:$E$266,4,FALSE))</f>
        <v>77</v>
      </c>
      <c r="Q129" s="24">
        <f t="shared" si="8"/>
        <v>38</v>
      </c>
    </row>
    <row r="130" spans="1:17" x14ac:dyDescent="0.3">
      <c r="A130" s="80" t="s">
        <v>355</v>
      </c>
      <c r="B130" s="80" t="s">
        <v>357</v>
      </c>
      <c r="C130" s="80" t="s">
        <v>358</v>
      </c>
      <c r="D130" s="80" t="s">
        <v>113</v>
      </c>
      <c r="E130" s="81">
        <v>46023</v>
      </c>
      <c r="F130" s="81">
        <v>46387</v>
      </c>
      <c r="G130" s="80">
        <v>137</v>
      </c>
      <c r="H130" s="80">
        <v>159</v>
      </c>
      <c r="I130" s="80">
        <f t="shared" si="7"/>
        <v>296</v>
      </c>
      <c r="J130" s="82">
        <v>46054</v>
      </c>
      <c r="K130" s="80"/>
      <c r="L130" s="80">
        <v>12220</v>
      </c>
      <c r="N130" s="24">
        <f>IF($H130&gt;265,ROUND($H130*0.15,0),VLOOKUP($H130,'Office of Allowances Appendix B'!$A$1:$E$266,2,FALSE))</f>
        <v>24</v>
      </c>
      <c r="O130" s="24">
        <f>IF($H130&gt;265,ROUND($H130*0.25,0),VLOOKUP($H130,'Office of Allowances Appendix B'!$A$1:$E$266,3,FALSE))</f>
        <v>40</v>
      </c>
      <c r="P130" s="24">
        <f>IF($H130&gt;265,ROUND($H130*0.4,0),VLOOKUP($H130,'Office of Allowances Appendix B'!$A$1:$E$266,4,FALSE))</f>
        <v>64</v>
      </c>
      <c r="Q130" s="24">
        <f t="shared" si="8"/>
        <v>31</v>
      </c>
    </row>
    <row r="131" spans="1:17" x14ac:dyDescent="0.3">
      <c r="A131" s="80" t="s">
        <v>355</v>
      </c>
      <c r="B131" s="80" t="s">
        <v>359</v>
      </c>
      <c r="C131" s="80" t="s">
        <v>360</v>
      </c>
      <c r="D131" s="80" t="s">
        <v>113</v>
      </c>
      <c r="E131" s="81">
        <v>46023</v>
      </c>
      <c r="F131" s="81">
        <v>46387</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3">
      <c r="A132" s="80" t="s">
        <v>355</v>
      </c>
      <c r="B132" s="80" t="s">
        <v>361</v>
      </c>
      <c r="C132" s="80" t="s">
        <v>362</v>
      </c>
      <c r="D132" s="80" t="s">
        <v>113</v>
      </c>
      <c r="E132" s="81">
        <v>46023</v>
      </c>
      <c r="F132" s="81">
        <v>46387</v>
      </c>
      <c r="G132" s="80">
        <v>195</v>
      </c>
      <c r="H132" s="80">
        <v>207</v>
      </c>
      <c r="I132" s="80">
        <f t="shared" si="7"/>
        <v>402</v>
      </c>
      <c r="J132" s="82">
        <v>46054</v>
      </c>
      <c r="K132" s="80"/>
      <c r="L132" s="80">
        <v>10115</v>
      </c>
      <c r="N132" s="24">
        <f>IF($H132&gt;265,ROUND($H132*0.15,0),VLOOKUP($H132,'Office of Allowances Appendix B'!$A$1:$E$266,2,FALSE))</f>
        <v>31</v>
      </c>
      <c r="O132" s="24">
        <f>IF($H132&gt;265,ROUND($H132*0.25,0),VLOOKUP($H132,'Office of Allowances Appendix B'!$A$1:$E$266,3,FALSE))</f>
        <v>52</v>
      </c>
      <c r="P132" s="24">
        <f>IF($H132&gt;265,ROUND($H132*0.4,0),VLOOKUP($H132,'Office of Allowances Appendix B'!$A$1:$E$266,4,FALSE))</f>
        <v>83</v>
      </c>
      <c r="Q132" s="24">
        <f t="shared" si="8"/>
        <v>41</v>
      </c>
    </row>
    <row r="133" spans="1:17" x14ac:dyDescent="0.3">
      <c r="A133" s="80" t="s">
        <v>355</v>
      </c>
      <c r="B133" s="80" t="s">
        <v>363</v>
      </c>
      <c r="C133" s="80" t="s">
        <v>364</v>
      </c>
      <c r="D133" s="80" t="s">
        <v>113</v>
      </c>
      <c r="E133" s="81">
        <v>46023</v>
      </c>
      <c r="F133" s="81">
        <v>46387</v>
      </c>
      <c r="G133" s="80">
        <v>274</v>
      </c>
      <c r="H133" s="80">
        <v>187</v>
      </c>
      <c r="I133" s="80">
        <f t="shared" si="7"/>
        <v>461</v>
      </c>
      <c r="J133" s="82">
        <v>46054</v>
      </c>
      <c r="K133" s="80"/>
      <c r="L133" s="80">
        <v>12219</v>
      </c>
      <c r="N133" s="24">
        <f>IF($H133&gt;265,ROUND($H133*0.15,0),VLOOKUP($H133,'Office of Allowances Appendix B'!$A$1:$E$266,2,FALSE))</f>
        <v>28</v>
      </c>
      <c r="O133" s="24">
        <f>IF($H133&gt;265,ROUND($H133*0.25,0),VLOOKUP($H133,'Office of Allowances Appendix B'!$A$1:$E$266,3,FALSE))</f>
        <v>47</v>
      </c>
      <c r="P133" s="24">
        <f>IF($H133&gt;265,ROUND($H133*0.4,0),VLOOKUP($H133,'Office of Allowances Appendix B'!$A$1:$E$266,4,FALSE))</f>
        <v>75</v>
      </c>
      <c r="Q133" s="24">
        <f t="shared" si="8"/>
        <v>37</v>
      </c>
    </row>
    <row r="134" spans="1:17" x14ac:dyDescent="0.3">
      <c r="A134" s="80" t="s">
        <v>365</v>
      </c>
      <c r="B134" s="80" t="s">
        <v>109</v>
      </c>
      <c r="C134" s="80" t="s">
        <v>366</v>
      </c>
      <c r="D134" s="80" t="s">
        <v>113</v>
      </c>
      <c r="E134" s="81">
        <v>46023</v>
      </c>
      <c r="F134" s="81">
        <v>46387</v>
      </c>
      <c r="G134" s="80">
        <v>73</v>
      </c>
      <c r="H134" s="80">
        <v>65</v>
      </c>
      <c r="I134" s="80">
        <f t="shared" si="7"/>
        <v>138</v>
      </c>
      <c r="J134" s="82">
        <v>45931</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3">
      <c r="A135" s="80" t="s">
        <v>365</v>
      </c>
      <c r="B135" s="80" t="s">
        <v>367</v>
      </c>
      <c r="C135" s="80" t="s">
        <v>368</v>
      </c>
      <c r="D135" s="80" t="s">
        <v>113</v>
      </c>
      <c r="E135" s="81">
        <v>46023</v>
      </c>
      <c r="F135" s="81">
        <v>46387</v>
      </c>
      <c r="G135" s="80">
        <v>73</v>
      </c>
      <c r="H135" s="80">
        <v>65</v>
      </c>
      <c r="I135" s="80">
        <f t="shared" si="7"/>
        <v>138</v>
      </c>
      <c r="J135" s="82">
        <v>45931</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3">
      <c r="A136" s="80" t="s">
        <v>365</v>
      </c>
      <c r="B136" s="80" t="s">
        <v>369</v>
      </c>
      <c r="C136" s="80" t="s">
        <v>370</v>
      </c>
      <c r="D136" s="80" t="s">
        <v>113</v>
      </c>
      <c r="E136" s="81">
        <v>46023</v>
      </c>
      <c r="F136" s="81">
        <v>46387</v>
      </c>
      <c r="G136" s="80">
        <v>216</v>
      </c>
      <c r="H136" s="80">
        <v>106</v>
      </c>
      <c r="I136" s="80">
        <f t="shared" ref="I136:I203" si="13">SUM(G136+H136)</f>
        <v>322</v>
      </c>
      <c r="J136" s="82">
        <v>45931</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3">
      <c r="A137" s="80" t="s">
        <v>371</v>
      </c>
      <c r="B137" s="80" t="s">
        <v>109</v>
      </c>
      <c r="C137" s="80" t="s">
        <v>372</v>
      </c>
      <c r="D137" s="80" t="s">
        <v>113</v>
      </c>
      <c r="E137" s="81">
        <v>46023</v>
      </c>
      <c r="F137" s="81">
        <v>46387</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3">
      <c r="A138" s="80" t="s">
        <v>371</v>
      </c>
      <c r="B138" s="80" t="s">
        <v>373</v>
      </c>
      <c r="C138" s="80" t="s">
        <v>374</v>
      </c>
      <c r="D138" s="80" t="s">
        <v>113</v>
      </c>
      <c r="E138" s="81">
        <v>46023</v>
      </c>
      <c r="F138" s="81">
        <v>46387</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3">
      <c r="A139" s="80" t="s">
        <v>371</v>
      </c>
      <c r="B139" s="80" t="s">
        <v>375</v>
      </c>
      <c r="C139" s="80" t="s">
        <v>376</v>
      </c>
      <c r="D139" s="80" t="s">
        <v>113</v>
      </c>
      <c r="E139" s="81">
        <v>46023</v>
      </c>
      <c r="F139" s="81">
        <v>46387</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3">
      <c r="A140" s="80" t="s">
        <v>377</v>
      </c>
      <c r="B140" s="80" t="s">
        <v>109</v>
      </c>
      <c r="C140" s="80" t="s">
        <v>378</v>
      </c>
      <c r="D140" s="80" t="s">
        <v>113</v>
      </c>
      <c r="E140" s="81">
        <v>46023</v>
      </c>
      <c r="F140" s="81">
        <v>46387</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3">
      <c r="A141" s="80" t="s">
        <v>377</v>
      </c>
      <c r="B141" s="80" t="s">
        <v>379</v>
      </c>
      <c r="C141" s="80" t="s">
        <v>380</v>
      </c>
      <c r="D141" s="80" t="s">
        <v>113</v>
      </c>
      <c r="E141" s="81">
        <v>46023</v>
      </c>
      <c r="F141" s="81">
        <v>46387</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3">
      <c r="A142" s="80" t="s">
        <v>381</v>
      </c>
      <c r="B142" s="80" t="s">
        <v>109</v>
      </c>
      <c r="C142" s="80" t="s">
        <v>382</v>
      </c>
      <c r="D142" s="80" t="s">
        <v>113</v>
      </c>
      <c r="E142" s="81">
        <v>46023</v>
      </c>
      <c r="F142" s="81">
        <v>46387</v>
      </c>
      <c r="G142" s="80">
        <v>116</v>
      </c>
      <c r="H142" s="80">
        <v>79</v>
      </c>
      <c r="I142" s="80">
        <f t="shared" si="13"/>
        <v>195</v>
      </c>
      <c r="J142" s="82">
        <v>45901</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3">
      <c r="A143" s="80" t="s">
        <v>381</v>
      </c>
      <c r="B143" s="80" t="s">
        <v>383</v>
      </c>
      <c r="C143" s="80" t="s">
        <v>384</v>
      </c>
      <c r="D143" s="80" t="s">
        <v>113</v>
      </c>
      <c r="E143" s="81">
        <v>46023</v>
      </c>
      <c r="F143" s="81">
        <v>46387</v>
      </c>
      <c r="G143" s="80">
        <v>168</v>
      </c>
      <c r="H143" s="80">
        <v>63</v>
      </c>
      <c r="I143" s="80">
        <f t="shared" si="13"/>
        <v>231</v>
      </c>
      <c r="J143" s="82">
        <v>45901</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3">
      <c r="A144" s="80" t="s">
        <v>381</v>
      </c>
      <c r="B144" s="80" t="s">
        <v>385</v>
      </c>
      <c r="C144" s="80" t="s">
        <v>386</v>
      </c>
      <c r="D144" s="80" t="s">
        <v>113</v>
      </c>
      <c r="E144" s="81">
        <v>46023</v>
      </c>
      <c r="F144" s="81">
        <v>46387</v>
      </c>
      <c r="G144" s="80">
        <v>89</v>
      </c>
      <c r="H144" s="80">
        <v>76</v>
      </c>
      <c r="I144" s="80">
        <f t="shared" si="13"/>
        <v>165</v>
      </c>
      <c r="J144" s="82">
        <v>45901</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3">
      <c r="A145" s="80" t="s">
        <v>381</v>
      </c>
      <c r="B145" s="80" t="s">
        <v>387</v>
      </c>
      <c r="C145" s="80" t="s">
        <v>388</v>
      </c>
      <c r="D145" s="80" t="s">
        <v>113</v>
      </c>
      <c r="E145" s="81">
        <v>46023</v>
      </c>
      <c r="F145" s="81">
        <v>46387</v>
      </c>
      <c r="G145" s="80">
        <v>210</v>
      </c>
      <c r="H145" s="80">
        <v>108</v>
      </c>
      <c r="I145" s="80">
        <f t="shared" si="13"/>
        <v>318</v>
      </c>
      <c r="J145" s="82">
        <v>45901</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3">
      <c r="A146" s="80" t="s">
        <v>381</v>
      </c>
      <c r="B146" s="80" t="s">
        <v>389</v>
      </c>
      <c r="C146" s="80" t="s">
        <v>390</v>
      </c>
      <c r="D146" s="80" t="s">
        <v>113</v>
      </c>
      <c r="E146" s="81">
        <v>46023</v>
      </c>
      <c r="F146" s="81">
        <v>46387</v>
      </c>
      <c r="G146" s="80">
        <v>189</v>
      </c>
      <c r="H146" s="80">
        <v>136</v>
      </c>
      <c r="I146" s="80">
        <f t="shared" si="13"/>
        <v>325</v>
      </c>
      <c r="J146" s="82">
        <v>45901</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3">
      <c r="A147" s="80" t="s">
        <v>381</v>
      </c>
      <c r="B147" s="80" t="s">
        <v>391</v>
      </c>
      <c r="C147" s="80" t="s">
        <v>392</v>
      </c>
      <c r="D147" s="80" t="s">
        <v>113</v>
      </c>
      <c r="E147" s="81">
        <v>46023</v>
      </c>
      <c r="F147" s="81">
        <v>46387</v>
      </c>
      <c r="G147" s="80">
        <v>153</v>
      </c>
      <c r="H147" s="80">
        <v>91</v>
      </c>
      <c r="I147" s="80">
        <f t="shared" si="13"/>
        <v>244</v>
      </c>
      <c r="J147" s="82">
        <v>45901</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3">
      <c r="A148" s="80" t="s">
        <v>381</v>
      </c>
      <c r="B148" s="80" t="s">
        <v>393</v>
      </c>
      <c r="C148" s="80" t="s">
        <v>394</v>
      </c>
      <c r="D148" s="80" t="s">
        <v>113</v>
      </c>
      <c r="E148" s="81">
        <v>46023</v>
      </c>
      <c r="F148" s="81">
        <v>46387</v>
      </c>
      <c r="G148" s="80">
        <v>126</v>
      </c>
      <c r="H148" s="80">
        <v>107</v>
      </c>
      <c r="I148" s="80">
        <f t="shared" si="13"/>
        <v>233</v>
      </c>
      <c r="J148" s="82">
        <v>45901</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3">
      <c r="A149" s="80" t="s">
        <v>395</v>
      </c>
      <c r="B149" s="80" t="s">
        <v>109</v>
      </c>
      <c r="C149" s="80" t="s">
        <v>396</v>
      </c>
      <c r="D149" s="80" t="s">
        <v>113</v>
      </c>
      <c r="E149" s="81">
        <v>46023</v>
      </c>
      <c r="F149" s="81">
        <v>46387</v>
      </c>
      <c r="G149" s="80">
        <v>110</v>
      </c>
      <c r="H149" s="80">
        <v>64</v>
      </c>
      <c r="I149" s="80">
        <f t="shared" si="13"/>
        <v>174</v>
      </c>
      <c r="J149" s="82">
        <v>45809</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3">
      <c r="A150" s="80" t="s">
        <v>395</v>
      </c>
      <c r="B150" s="80" t="s">
        <v>397</v>
      </c>
      <c r="C150" s="80" t="s">
        <v>398</v>
      </c>
      <c r="D150" s="80" t="s">
        <v>113</v>
      </c>
      <c r="E150" s="81">
        <v>46023</v>
      </c>
      <c r="F150" s="81">
        <v>46387</v>
      </c>
      <c r="G150" s="80">
        <v>182</v>
      </c>
      <c r="H150" s="80">
        <v>99</v>
      </c>
      <c r="I150" s="80">
        <f t="shared" si="13"/>
        <v>281</v>
      </c>
      <c r="J150" s="82">
        <v>45809</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3">
      <c r="A151" s="80" t="s">
        <v>395</v>
      </c>
      <c r="B151" s="80" t="s">
        <v>399</v>
      </c>
      <c r="C151" s="80" t="s">
        <v>400</v>
      </c>
      <c r="D151" s="80" t="s">
        <v>113</v>
      </c>
      <c r="E151" s="81">
        <v>46023</v>
      </c>
      <c r="F151" s="81">
        <v>46387</v>
      </c>
      <c r="G151" s="80">
        <v>225</v>
      </c>
      <c r="H151" s="80">
        <v>108</v>
      </c>
      <c r="I151" s="80">
        <f t="shared" si="13"/>
        <v>333</v>
      </c>
      <c r="J151" s="82">
        <v>45809</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3">
      <c r="A152" s="80" t="s">
        <v>395</v>
      </c>
      <c r="B152" s="80" t="s">
        <v>401</v>
      </c>
      <c r="C152" s="80" t="s">
        <v>402</v>
      </c>
      <c r="D152" s="80" t="s">
        <v>113</v>
      </c>
      <c r="E152" s="81">
        <v>46023</v>
      </c>
      <c r="F152" s="81">
        <v>46387</v>
      </c>
      <c r="G152" s="80">
        <v>180</v>
      </c>
      <c r="H152" s="80">
        <v>108</v>
      </c>
      <c r="I152" s="80">
        <f t="shared" si="13"/>
        <v>288</v>
      </c>
      <c r="J152" s="82">
        <v>45839</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3">
      <c r="A153" s="80" t="s">
        <v>403</v>
      </c>
      <c r="B153" s="80" t="s">
        <v>109</v>
      </c>
      <c r="C153" s="80" t="s">
        <v>404</v>
      </c>
      <c r="D153" s="80" t="s">
        <v>113</v>
      </c>
      <c r="E153" s="81">
        <v>46023</v>
      </c>
      <c r="F153" s="81">
        <v>46387</v>
      </c>
      <c r="G153" s="80">
        <v>155</v>
      </c>
      <c r="H153" s="80">
        <v>63</v>
      </c>
      <c r="I153" s="80">
        <f t="shared" si="13"/>
        <v>218</v>
      </c>
      <c r="J153" s="82">
        <v>45901</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3">
      <c r="A154" s="80" t="s">
        <v>403</v>
      </c>
      <c r="B154" s="80" t="s">
        <v>405</v>
      </c>
      <c r="C154" s="80" t="s">
        <v>406</v>
      </c>
      <c r="D154" s="80" t="s">
        <v>113</v>
      </c>
      <c r="E154" s="81">
        <v>46023</v>
      </c>
      <c r="F154" s="81">
        <v>46387</v>
      </c>
      <c r="G154" s="80">
        <v>229</v>
      </c>
      <c r="H154" s="80">
        <v>125</v>
      </c>
      <c r="I154" s="80">
        <f t="shared" si="13"/>
        <v>354</v>
      </c>
      <c r="J154" s="82">
        <v>45901</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3">
      <c r="A155" s="80" t="s">
        <v>403</v>
      </c>
      <c r="B155" s="80" t="s">
        <v>407</v>
      </c>
      <c r="C155" s="80" t="s">
        <v>408</v>
      </c>
      <c r="D155" s="80" t="s">
        <v>113</v>
      </c>
      <c r="E155" s="81">
        <v>46023</v>
      </c>
      <c r="F155" s="81">
        <v>46387</v>
      </c>
      <c r="G155" s="80">
        <v>161</v>
      </c>
      <c r="H155" s="80">
        <v>73</v>
      </c>
      <c r="I155" s="80">
        <f t="shared" si="13"/>
        <v>234</v>
      </c>
      <c r="J155" s="82">
        <v>45901</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3">
      <c r="A156" s="80" t="s">
        <v>403</v>
      </c>
      <c r="B156" s="80" t="s">
        <v>409</v>
      </c>
      <c r="C156" s="80" t="s">
        <v>410</v>
      </c>
      <c r="D156" s="80" t="s">
        <v>113</v>
      </c>
      <c r="E156" s="81">
        <v>46023</v>
      </c>
      <c r="F156" s="81">
        <v>46387</v>
      </c>
      <c r="G156" s="80">
        <v>219</v>
      </c>
      <c r="H156" s="80">
        <v>126</v>
      </c>
      <c r="I156" s="80">
        <f t="shared" si="13"/>
        <v>345</v>
      </c>
      <c r="J156" s="82">
        <v>45901</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3">
      <c r="A157" s="80" t="s">
        <v>411</v>
      </c>
      <c r="B157" s="80" t="s">
        <v>109</v>
      </c>
      <c r="C157" s="80" t="s">
        <v>412</v>
      </c>
      <c r="D157" s="80" t="s">
        <v>113</v>
      </c>
      <c r="E157" s="81">
        <v>46023</v>
      </c>
      <c r="F157" s="81">
        <v>46387</v>
      </c>
      <c r="G157" s="80">
        <v>167</v>
      </c>
      <c r="H157" s="80">
        <v>120</v>
      </c>
      <c r="I157" s="80">
        <f t="shared" si="13"/>
        <v>287</v>
      </c>
      <c r="J157" s="82">
        <v>45809</v>
      </c>
      <c r="K157" s="80" t="s">
        <v>2306</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3">
      <c r="A158" s="80" t="s">
        <v>411</v>
      </c>
      <c r="B158" s="80" t="s">
        <v>413</v>
      </c>
      <c r="C158" s="80" t="s">
        <v>414</v>
      </c>
      <c r="D158" s="80" t="s">
        <v>113</v>
      </c>
      <c r="E158" s="81">
        <v>46023</v>
      </c>
      <c r="F158" s="81">
        <v>46387</v>
      </c>
      <c r="G158" s="80">
        <v>434</v>
      </c>
      <c r="H158" s="80">
        <v>169</v>
      </c>
      <c r="I158" s="80">
        <f t="shared" si="13"/>
        <v>603</v>
      </c>
      <c r="J158" s="82">
        <v>45809</v>
      </c>
      <c r="K158" s="80" t="s">
        <v>2306</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3">
      <c r="A159" s="80" t="s">
        <v>411</v>
      </c>
      <c r="B159" s="80" t="s">
        <v>415</v>
      </c>
      <c r="C159" s="80" t="s">
        <v>416</v>
      </c>
      <c r="D159" s="80" t="s">
        <v>113</v>
      </c>
      <c r="E159" s="81">
        <v>46023</v>
      </c>
      <c r="F159" s="81">
        <v>46387</v>
      </c>
      <c r="G159" s="80">
        <v>319</v>
      </c>
      <c r="H159" s="80">
        <v>146</v>
      </c>
      <c r="I159" s="80">
        <f t="shared" si="13"/>
        <v>465</v>
      </c>
      <c r="J159" s="82">
        <v>45809</v>
      </c>
      <c r="K159" s="80" t="s">
        <v>2306</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3">
      <c r="A160" s="80" t="s">
        <v>411</v>
      </c>
      <c r="B160" s="80" t="s">
        <v>417</v>
      </c>
      <c r="C160" s="80" t="s">
        <v>418</v>
      </c>
      <c r="D160" s="80" t="s">
        <v>113</v>
      </c>
      <c r="E160" s="81">
        <v>46023</v>
      </c>
      <c r="F160" s="81">
        <v>46387</v>
      </c>
      <c r="G160" s="80">
        <v>242</v>
      </c>
      <c r="H160" s="80">
        <v>133</v>
      </c>
      <c r="I160" s="80">
        <f t="shared" si="13"/>
        <v>375</v>
      </c>
      <c r="J160" s="82">
        <v>45809</v>
      </c>
      <c r="K160" s="80" t="s">
        <v>2306</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3">
      <c r="A161" s="80" t="s">
        <v>411</v>
      </c>
      <c r="B161" s="80" t="s">
        <v>419</v>
      </c>
      <c r="C161" s="80" t="s">
        <v>420</v>
      </c>
      <c r="D161" s="80" t="s">
        <v>113</v>
      </c>
      <c r="E161" s="81">
        <v>46023</v>
      </c>
      <c r="F161" s="81">
        <v>46387</v>
      </c>
      <c r="G161" s="80">
        <v>168</v>
      </c>
      <c r="H161" s="80">
        <v>115</v>
      </c>
      <c r="I161" s="80">
        <f t="shared" si="13"/>
        <v>283</v>
      </c>
      <c r="J161" s="82">
        <v>45658</v>
      </c>
      <c r="K161" s="80" t="s">
        <v>2306</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3">
      <c r="A162" s="80" t="s">
        <v>411</v>
      </c>
      <c r="B162" s="80" t="s">
        <v>421</v>
      </c>
      <c r="C162" s="80" t="s">
        <v>422</v>
      </c>
      <c r="D162" s="80" t="s">
        <v>113</v>
      </c>
      <c r="E162" s="81">
        <v>46023</v>
      </c>
      <c r="F162" s="81">
        <v>46387</v>
      </c>
      <c r="G162" s="80">
        <v>175</v>
      </c>
      <c r="H162" s="80">
        <v>110</v>
      </c>
      <c r="I162" s="80">
        <f t="shared" si="13"/>
        <v>285</v>
      </c>
      <c r="J162" s="82">
        <v>45809</v>
      </c>
      <c r="K162" s="80" t="s">
        <v>2306</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3">
      <c r="A163" s="80" t="s">
        <v>411</v>
      </c>
      <c r="B163" s="80" t="s">
        <v>423</v>
      </c>
      <c r="C163" s="80" t="s">
        <v>424</v>
      </c>
      <c r="D163" s="80" t="s">
        <v>113</v>
      </c>
      <c r="E163" s="81">
        <v>46023</v>
      </c>
      <c r="F163" s="81">
        <v>46387</v>
      </c>
      <c r="G163" s="80">
        <v>141</v>
      </c>
      <c r="H163" s="80">
        <v>132</v>
      </c>
      <c r="I163" s="80">
        <f t="shared" si="13"/>
        <v>273</v>
      </c>
      <c r="J163" s="82">
        <v>45809</v>
      </c>
      <c r="K163" s="80" t="s">
        <v>2306</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3">
      <c r="A164" s="80" t="s">
        <v>411</v>
      </c>
      <c r="B164" s="80" t="s">
        <v>425</v>
      </c>
      <c r="C164" s="80" t="s">
        <v>426</v>
      </c>
      <c r="D164" s="80" t="s">
        <v>113</v>
      </c>
      <c r="E164" s="81">
        <v>46023</v>
      </c>
      <c r="F164" s="81">
        <v>46387</v>
      </c>
      <c r="G164" s="80">
        <v>155</v>
      </c>
      <c r="H164" s="80">
        <v>106</v>
      </c>
      <c r="I164" s="80">
        <f t="shared" si="13"/>
        <v>261</v>
      </c>
      <c r="J164" s="82">
        <v>45809</v>
      </c>
      <c r="K164" s="80" t="s">
        <v>2306</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3">
      <c r="A165" s="80" t="s">
        <v>411</v>
      </c>
      <c r="B165" s="80" t="s">
        <v>427</v>
      </c>
      <c r="C165" s="80" t="s">
        <v>428</v>
      </c>
      <c r="D165" s="80" t="s">
        <v>113</v>
      </c>
      <c r="E165" s="81">
        <v>46023</v>
      </c>
      <c r="F165" s="81">
        <v>46387</v>
      </c>
      <c r="G165" s="80">
        <v>319</v>
      </c>
      <c r="H165" s="80">
        <v>146</v>
      </c>
      <c r="I165" s="80">
        <f t="shared" si="13"/>
        <v>465</v>
      </c>
      <c r="J165" s="82">
        <v>45809</v>
      </c>
      <c r="K165" s="80" t="s">
        <v>2306</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3">
      <c r="A166" s="80" t="s">
        <v>411</v>
      </c>
      <c r="B166" s="80" t="s">
        <v>429</v>
      </c>
      <c r="C166" s="80" t="s">
        <v>430</v>
      </c>
      <c r="D166" s="80" t="s">
        <v>113</v>
      </c>
      <c r="E166" s="81">
        <v>46023</v>
      </c>
      <c r="F166" s="81">
        <v>46387</v>
      </c>
      <c r="G166" s="80">
        <v>178</v>
      </c>
      <c r="H166" s="80">
        <v>122</v>
      </c>
      <c r="I166" s="80">
        <f t="shared" si="13"/>
        <v>300</v>
      </c>
      <c r="J166" s="82">
        <v>45809</v>
      </c>
      <c r="K166" s="80" t="s">
        <v>2306</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3">
      <c r="A167" s="80" t="s">
        <v>411</v>
      </c>
      <c r="B167" s="80" t="s">
        <v>431</v>
      </c>
      <c r="C167" s="80" t="s">
        <v>432</v>
      </c>
      <c r="D167" s="80" t="s">
        <v>113</v>
      </c>
      <c r="E167" s="81">
        <v>46023</v>
      </c>
      <c r="F167" s="81">
        <v>46387</v>
      </c>
      <c r="G167" s="80">
        <v>201</v>
      </c>
      <c r="H167" s="80">
        <v>121</v>
      </c>
      <c r="I167" s="80">
        <f t="shared" si="13"/>
        <v>322</v>
      </c>
      <c r="J167" s="82">
        <v>45809</v>
      </c>
      <c r="K167" s="80" t="s">
        <v>2306</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3">
      <c r="A168" s="80" t="s">
        <v>411</v>
      </c>
      <c r="B168" s="80" t="s">
        <v>433</v>
      </c>
      <c r="C168" s="80" t="s">
        <v>434</v>
      </c>
      <c r="D168" s="80" t="s">
        <v>113</v>
      </c>
      <c r="E168" s="81">
        <v>46023</v>
      </c>
      <c r="F168" s="81">
        <v>46387</v>
      </c>
      <c r="G168" s="80">
        <v>141</v>
      </c>
      <c r="H168" s="80">
        <v>108</v>
      </c>
      <c r="I168" s="80">
        <f t="shared" si="13"/>
        <v>249</v>
      </c>
      <c r="J168" s="82">
        <v>45809</v>
      </c>
      <c r="K168" s="80" t="s">
        <v>2306</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3">
      <c r="A169" s="80" t="s">
        <v>411</v>
      </c>
      <c r="B169" s="80" t="s">
        <v>435</v>
      </c>
      <c r="C169" s="80" t="s">
        <v>436</v>
      </c>
      <c r="D169" s="80" t="s">
        <v>113</v>
      </c>
      <c r="E169" s="81">
        <v>46023</v>
      </c>
      <c r="F169" s="81">
        <v>46387</v>
      </c>
      <c r="G169" s="80">
        <v>264</v>
      </c>
      <c r="H169" s="80">
        <v>154</v>
      </c>
      <c r="I169" s="80">
        <f t="shared" si="13"/>
        <v>418</v>
      </c>
      <c r="J169" s="82">
        <v>45809</v>
      </c>
      <c r="K169" s="80" t="s">
        <v>2307</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3">
      <c r="A170" s="80" t="s">
        <v>411</v>
      </c>
      <c r="B170" s="80" t="s">
        <v>437</v>
      </c>
      <c r="C170" s="80" t="s">
        <v>438</v>
      </c>
      <c r="D170" s="80" t="s">
        <v>113</v>
      </c>
      <c r="E170" s="81">
        <v>46023</v>
      </c>
      <c r="F170" s="81">
        <v>46387</v>
      </c>
      <c r="G170" s="80">
        <v>98</v>
      </c>
      <c r="H170" s="80">
        <v>90</v>
      </c>
      <c r="I170" s="80">
        <f t="shared" si="13"/>
        <v>188</v>
      </c>
      <c r="J170" s="82">
        <v>45809</v>
      </c>
      <c r="K170" s="80" t="s">
        <v>2306</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3">
      <c r="A171" s="80" t="s">
        <v>411</v>
      </c>
      <c r="B171" s="80" t="s">
        <v>439</v>
      </c>
      <c r="C171" s="80" t="s">
        <v>440</v>
      </c>
      <c r="D171" s="80" t="s">
        <v>113</v>
      </c>
      <c r="E171" s="81">
        <v>46023</v>
      </c>
      <c r="F171" s="81">
        <v>46387</v>
      </c>
      <c r="G171" s="80">
        <v>208</v>
      </c>
      <c r="H171" s="80">
        <v>129</v>
      </c>
      <c r="I171" s="80">
        <f t="shared" si="13"/>
        <v>337</v>
      </c>
      <c r="J171" s="82">
        <v>45809</v>
      </c>
      <c r="K171" s="80" t="s">
        <v>2306</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3">
      <c r="A172" s="80" t="s">
        <v>411</v>
      </c>
      <c r="B172" s="80" t="s">
        <v>441</v>
      </c>
      <c r="C172" s="80" t="s">
        <v>442</v>
      </c>
      <c r="D172" s="80" t="s">
        <v>113</v>
      </c>
      <c r="E172" s="81">
        <v>46023</v>
      </c>
      <c r="F172" s="81">
        <v>46387</v>
      </c>
      <c r="G172" s="80">
        <v>279</v>
      </c>
      <c r="H172" s="80">
        <v>128</v>
      </c>
      <c r="I172" s="80">
        <f t="shared" si="13"/>
        <v>407</v>
      </c>
      <c r="J172" s="82">
        <v>45809</v>
      </c>
      <c r="K172" s="80" t="s">
        <v>2306</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3">
      <c r="A173" s="80" t="s">
        <v>411</v>
      </c>
      <c r="B173" s="80" t="s">
        <v>443</v>
      </c>
      <c r="C173" s="80" t="s">
        <v>444</v>
      </c>
      <c r="D173" s="80"/>
      <c r="E173" s="81">
        <v>46023</v>
      </c>
      <c r="F173" s="81">
        <v>46173</v>
      </c>
      <c r="G173" s="80">
        <v>215</v>
      </c>
      <c r="H173" s="80">
        <v>121</v>
      </c>
      <c r="I173" s="80">
        <f t="shared" si="13"/>
        <v>336</v>
      </c>
      <c r="J173" s="82">
        <v>45809</v>
      </c>
      <c r="K173" s="80" t="s">
        <v>2306</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3">
      <c r="A174" s="80" t="s">
        <v>411</v>
      </c>
      <c r="B174" s="80" t="s">
        <v>443</v>
      </c>
      <c r="C174" s="80" t="s">
        <v>444</v>
      </c>
      <c r="D174" s="80" t="s">
        <v>113</v>
      </c>
      <c r="E174" s="81">
        <v>46174</v>
      </c>
      <c r="F174" s="81">
        <v>46295</v>
      </c>
      <c r="G174" s="80">
        <v>370</v>
      </c>
      <c r="H174" s="80">
        <v>136</v>
      </c>
      <c r="I174" s="80">
        <f t="shared" si="13"/>
        <v>506</v>
      </c>
      <c r="J174" s="82">
        <v>45809</v>
      </c>
      <c r="K174" s="80" t="s">
        <v>2306</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3">
      <c r="A175" s="80" t="s">
        <v>411</v>
      </c>
      <c r="B175" s="80" t="s">
        <v>443</v>
      </c>
      <c r="C175" s="80" t="s">
        <v>444</v>
      </c>
      <c r="D175" s="80" t="s">
        <v>140</v>
      </c>
      <c r="E175" s="81">
        <v>46296</v>
      </c>
      <c r="F175" s="81">
        <v>46387</v>
      </c>
      <c r="G175" s="80">
        <v>215</v>
      </c>
      <c r="H175" s="80">
        <v>121</v>
      </c>
      <c r="I175" s="80">
        <f t="shared" si="13"/>
        <v>336</v>
      </c>
      <c r="J175" s="82">
        <v>45809</v>
      </c>
      <c r="K175" s="80" t="s">
        <v>2306</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3">
      <c r="A176" s="80" t="s">
        <v>411</v>
      </c>
      <c r="B176" s="80" t="s">
        <v>445</v>
      </c>
      <c r="C176" s="80" t="s">
        <v>446</v>
      </c>
      <c r="D176" s="80" t="s">
        <v>113</v>
      </c>
      <c r="E176" s="81">
        <v>46023</v>
      </c>
      <c r="F176" s="81">
        <v>46387</v>
      </c>
      <c r="G176" s="80">
        <v>288</v>
      </c>
      <c r="H176" s="80">
        <v>144</v>
      </c>
      <c r="I176" s="80">
        <f t="shared" si="13"/>
        <v>432</v>
      </c>
      <c r="J176" s="82">
        <v>45809</v>
      </c>
      <c r="K176" s="80" t="s">
        <v>2306</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3">
      <c r="A177" s="80" t="s">
        <v>411</v>
      </c>
      <c r="B177" s="80" t="s">
        <v>447</v>
      </c>
      <c r="C177" s="80" t="s">
        <v>448</v>
      </c>
      <c r="D177" s="80" t="s">
        <v>113</v>
      </c>
      <c r="E177" s="81">
        <v>46023</v>
      </c>
      <c r="F177" s="81">
        <v>46387</v>
      </c>
      <c r="G177" s="80">
        <v>192</v>
      </c>
      <c r="H177" s="80">
        <v>91</v>
      </c>
      <c r="I177" s="80">
        <f t="shared" si="13"/>
        <v>283</v>
      </c>
      <c r="J177" s="82">
        <v>39448</v>
      </c>
      <c r="K177" s="80" t="s">
        <v>2306</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3">
      <c r="A178" s="80" t="s">
        <v>411</v>
      </c>
      <c r="B178" s="80" t="s">
        <v>449</v>
      </c>
      <c r="C178" s="80" t="s">
        <v>450</v>
      </c>
      <c r="D178" s="80" t="s">
        <v>113</v>
      </c>
      <c r="E178" s="81">
        <v>46023</v>
      </c>
      <c r="F178" s="81">
        <v>46387</v>
      </c>
      <c r="G178" s="80">
        <v>198</v>
      </c>
      <c r="H178" s="80">
        <v>117</v>
      </c>
      <c r="I178" s="80">
        <f t="shared" si="13"/>
        <v>315</v>
      </c>
      <c r="J178" s="82">
        <v>45809</v>
      </c>
      <c r="K178" s="80" t="s">
        <v>2306</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3">
      <c r="A179" s="80" t="s">
        <v>411</v>
      </c>
      <c r="B179" s="80" t="s">
        <v>451</v>
      </c>
      <c r="C179" s="80" t="s">
        <v>452</v>
      </c>
      <c r="D179" s="80" t="s">
        <v>113</v>
      </c>
      <c r="E179" s="81">
        <v>46023</v>
      </c>
      <c r="F179" s="81">
        <v>46387</v>
      </c>
      <c r="G179" s="80">
        <v>188</v>
      </c>
      <c r="H179" s="80">
        <v>90</v>
      </c>
      <c r="I179" s="80">
        <f t="shared" si="13"/>
        <v>278</v>
      </c>
      <c r="J179" s="82">
        <v>39448</v>
      </c>
      <c r="K179" s="80" t="s">
        <v>2306</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3">
      <c r="A180" s="80" t="s">
        <v>411</v>
      </c>
      <c r="B180" s="80" t="s">
        <v>453</v>
      </c>
      <c r="C180" s="80" t="s">
        <v>454</v>
      </c>
      <c r="D180" s="80" t="s">
        <v>113</v>
      </c>
      <c r="E180" s="81">
        <v>46023</v>
      </c>
      <c r="F180" s="81">
        <v>46387</v>
      </c>
      <c r="G180" s="80">
        <v>134</v>
      </c>
      <c r="H180" s="80">
        <v>97</v>
      </c>
      <c r="I180" s="80">
        <f t="shared" si="13"/>
        <v>231</v>
      </c>
      <c r="J180" s="82">
        <v>45809</v>
      </c>
      <c r="K180" s="80" t="s">
        <v>2306</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3">
      <c r="A181" s="80" t="s">
        <v>411</v>
      </c>
      <c r="B181" s="80" t="s">
        <v>455</v>
      </c>
      <c r="C181" s="80" t="s">
        <v>456</v>
      </c>
      <c r="D181" s="80" t="s">
        <v>113</v>
      </c>
      <c r="E181" s="81">
        <v>46023</v>
      </c>
      <c r="F181" s="81">
        <v>46387</v>
      </c>
      <c r="G181" s="80">
        <v>239</v>
      </c>
      <c r="H181" s="80">
        <v>153</v>
      </c>
      <c r="I181" s="80">
        <f t="shared" si="13"/>
        <v>392</v>
      </c>
      <c r="J181" s="82">
        <v>45809</v>
      </c>
      <c r="K181" s="80" t="s">
        <v>2306</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3">
      <c r="A182" s="80" t="s">
        <v>411</v>
      </c>
      <c r="B182" s="80" t="s">
        <v>457</v>
      </c>
      <c r="C182" s="80" t="s">
        <v>458</v>
      </c>
      <c r="D182" s="80" t="s">
        <v>113</v>
      </c>
      <c r="E182" s="81">
        <v>46023</v>
      </c>
      <c r="F182" s="81">
        <v>46387</v>
      </c>
      <c r="G182" s="80">
        <v>325</v>
      </c>
      <c r="H182" s="80">
        <v>141</v>
      </c>
      <c r="I182" s="80">
        <f t="shared" si="13"/>
        <v>466</v>
      </c>
      <c r="J182" s="82">
        <v>45809</v>
      </c>
      <c r="K182" s="80" t="s">
        <v>2308</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3">
      <c r="A183" s="80" t="s">
        <v>411</v>
      </c>
      <c r="B183" s="80" t="s">
        <v>459</v>
      </c>
      <c r="C183" s="80" t="s">
        <v>460</v>
      </c>
      <c r="D183" s="80"/>
      <c r="E183" s="81">
        <v>46023</v>
      </c>
      <c r="F183" s="81">
        <v>46096</v>
      </c>
      <c r="G183" s="80">
        <v>197</v>
      </c>
      <c r="H183" s="80">
        <v>150</v>
      </c>
      <c r="I183" s="80">
        <f t="shared" si="13"/>
        <v>347</v>
      </c>
      <c r="J183" s="82">
        <v>45809</v>
      </c>
      <c r="K183" s="80" t="s">
        <v>2309</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3">
      <c r="A184" s="80" t="s">
        <v>411</v>
      </c>
      <c r="B184" s="80" t="s">
        <v>459</v>
      </c>
      <c r="C184" s="80" t="s">
        <v>460</v>
      </c>
      <c r="D184" s="80" t="s">
        <v>113</v>
      </c>
      <c r="E184" s="81">
        <v>46097</v>
      </c>
      <c r="F184" s="81">
        <v>46356</v>
      </c>
      <c r="G184" s="80">
        <v>335</v>
      </c>
      <c r="H184" s="80">
        <v>163</v>
      </c>
      <c r="I184" s="80">
        <f t="shared" si="13"/>
        <v>498</v>
      </c>
      <c r="J184" s="82">
        <v>45809</v>
      </c>
      <c r="K184" s="80" t="s">
        <v>2309</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3">
      <c r="A185" s="80" t="s">
        <v>411</v>
      </c>
      <c r="B185" s="80" t="s">
        <v>459</v>
      </c>
      <c r="C185" s="80" t="s">
        <v>460</v>
      </c>
      <c r="D185" s="80" t="s">
        <v>140</v>
      </c>
      <c r="E185" s="81">
        <v>46357</v>
      </c>
      <c r="F185" s="81">
        <v>46387</v>
      </c>
      <c r="G185" s="80">
        <v>197</v>
      </c>
      <c r="H185" s="80">
        <v>150</v>
      </c>
      <c r="I185" s="80">
        <f t="shared" si="13"/>
        <v>347</v>
      </c>
      <c r="J185" s="82">
        <v>45809</v>
      </c>
      <c r="K185" s="80" t="s">
        <v>2309</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3">
      <c r="A186" s="80" t="s">
        <v>411</v>
      </c>
      <c r="B186" s="80" t="s">
        <v>461</v>
      </c>
      <c r="C186" s="80" t="s">
        <v>462</v>
      </c>
      <c r="D186" s="80"/>
      <c r="E186" s="81">
        <v>46023</v>
      </c>
      <c r="F186" s="81">
        <v>46156</v>
      </c>
      <c r="G186" s="80">
        <v>184</v>
      </c>
      <c r="H186" s="80">
        <v>126</v>
      </c>
      <c r="I186" s="80">
        <f t="shared" si="13"/>
        <v>310</v>
      </c>
      <c r="J186" s="82">
        <v>45809</v>
      </c>
      <c r="K186" s="80" t="s">
        <v>2306</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3">
      <c r="A187" s="80" t="s">
        <v>411</v>
      </c>
      <c r="B187" s="80" t="s">
        <v>461</v>
      </c>
      <c r="C187" s="80" t="s">
        <v>462</v>
      </c>
      <c r="D187" s="80" t="s">
        <v>113</v>
      </c>
      <c r="E187" s="81">
        <v>46157</v>
      </c>
      <c r="F187" s="81">
        <v>46296</v>
      </c>
      <c r="G187" s="80">
        <v>231</v>
      </c>
      <c r="H187" s="80">
        <v>131</v>
      </c>
      <c r="I187" s="80">
        <f t="shared" si="13"/>
        <v>362</v>
      </c>
      <c r="J187" s="82">
        <v>45809</v>
      </c>
      <c r="K187" s="80" t="s">
        <v>2306</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3">
      <c r="A188" s="80" t="s">
        <v>411</v>
      </c>
      <c r="B188" s="80" t="s">
        <v>461</v>
      </c>
      <c r="C188" s="80" t="s">
        <v>462</v>
      </c>
      <c r="D188" s="80" t="s">
        <v>140</v>
      </c>
      <c r="E188" s="81">
        <v>46297</v>
      </c>
      <c r="F188" s="81">
        <v>46387</v>
      </c>
      <c r="G188" s="80">
        <v>184</v>
      </c>
      <c r="H188" s="80">
        <v>126</v>
      </c>
      <c r="I188" s="80">
        <f t="shared" si="13"/>
        <v>310</v>
      </c>
      <c r="J188" s="82">
        <v>45809</v>
      </c>
      <c r="K188" s="80" t="s">
        <v>2306</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3">
      <c r="A189" s="80" t="s">
        <v>411</v>
      </c>
      <c r="B189" s="80" t="s">
        <v>463</v>
      </c>
      <c r="C189" s="80" t="s">
        <v>464</v>
      </c>
      <c r="D189" s="80" t="s">
        <v>113</v>
      </c>
      <c r="E189" s="81">
        <v>46023</v>
      </c>
      <c r="F189" s="81">
        <v>46387</v>
      </c>
      <c r="G189" s="80">
        <v>221</v>
      </c>
      <c r="H189" s="80">
        <v>115</v>
      </c>
      <c r="I189" s="80">
        <f t="shared" si="13"/>
        <v>336</v>
      </c>
      <c r="J189" s="82">
        <v>45809</v>
      </c>
      <c r="K189" s="80" t="s">
        <v>2306</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3">
      <c r="A190" s="80" t="s">
        <v>411</v>
      </c>
      <c r="B190" s="80" t="s">
        <v>465</v>
      </c>
      <c r="C190" s="80" t="s">
        <v>466</v>
      </c>
      <c r="D190" s="80" t="s">
        <v>113</v>
      </c>
      <c r="E190" s="81">
        <v>46023</v>
      </c>
      <c r="F190" s="81">
        <v>46387</v>
      </c>
      <c r="G190" s="80">
        <v>206</v>
      </c>
      <c r="H190" s="80">
        <v>93</v>
      </c>
      <c r="I190" s="80">
        <f t="shared" si="13"/>
        <v>299</v>
      </c>
      <c r="J190" s="82">
        <v>45809</v>
      </c>
      <c r="K190" s="80" t="s">
        <v>2306</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3">
      <c r="A191" s="80" t="s">
        <v>411</v>
      </c>
      <c r="B191" s="80" t="s">
        <v>467</v>
      </c>
      <c r="C191" s="80" t="s">
        <v>468</v>
      </c>
      <c r="D191" s="80" t="s">
        <v>113</v>
      </c>
      <c r="E191" s="81">
        <v>46023</v>
      </c>
      <c r="F191" s="81">
        <v>46387</v>
      </c>
      <c r="G191" s="80">
        <v>233</v>
      </c>
      <c r="H191" s="80">
        <v>142</v>
      </c>
      <c r="I191" s="80">
        <f t="shared" si="13"/>
        <v>375</v>
      </c>
      <c r="J191" s="82">
        <v>45809</v>
      </c>
      <c r="K191" s="80" t="s">
        <v>2306</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3">
      <c r="A192" s="80" t="s">
        <v>411</v>
      </c>
      <c r="B192" s="80" t="s">
        <v>469</v>
      </c>
      <c r="C192" s="80" t="s">
        <v>470</v>
      </c>
      <c r="D192" s="80" t="s">
        <v>113</v>
      </c>
      <c r="E192" s="81">
        <v>46023</v>
      </c>
      <c r="F192" s="81">
        <v>46387</v>
      </c>
      <c r="G192" s="80">
        <v>127</v>
      </c>
      <c r="H192" s="80">
        <v>93</v>
      </c>
      <c r="I192" s="80">
        <f t="shared" si="13"/>
        <v>220</v>
      </c>
      <c r="J192" s="82">
        <v>45809</v>
      </c>
      <c r="K192" s="80" t="s">
        <v>2306</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3">
      <c r="A193" s="80" t="s">
        <v>471</v>
      </c>
      <c r="B193" s="80" t="s">
        <v>472</v>
      </c>
      <c r="C193" s="80" t="s">
        <v>473</v>
      </c>
      <c r="D193" s="80"/>
      <c r="E193" s="81">
        <v>46023</v>
      </c>
      <c r="F193" s="81">
        <v>46219</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3">
      <c r="A194" s="80" t="s">
        <v>471</v>
      </c>
      <c r="B194" s="80" t="s">
        <v>472</v>
      </c>
      <c r="C194" s="80" t="s">
        <v>473</v>
      </c>
      <c r="D194" s="80" t="s">
        <v>113</v>
      </c>
      <c r="E194" s="81">
        <v>46220</v>
      </c>
      <c r="F194" s="81">
        <v>46370</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3">
      <c r="A195" s="80" t="s">
        <v>471</v>
      </c>
      <c r="B195" s="80" t="s">
        <v>472</v>
      </c>
      <c r="C195" s="80" t="s">
        <v>473</v>
      </c>
      <c r="D195" s="80" t="s">
        <v>140</v>
      </c>
      <c r="E195" s="81">
        <v>46371</v>
      </c>
      <c r="F195" s="81">
        <v>46387</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3">
      <c r="A196" s="80" t="s">
        <v>474</v>
      </c>
      <c r="B196" s="80" t="s">
        <v>109</v>
      </c>
      <c r="C196" s="80" t="s">
        <v>475</v>
      </c>
      <c r="D196" s="80" t="s">
        <v>113</v>
      </c>
      <c r="E196" s="81">
        <v>46023</v>
      </c>
      <c r="F196" s="81">
        <v>46387</v>
      </c>
      <c r="G196" s="80">
        <v>215</v>
      </c>
      <c r="H196" s="80">
        <v>91</v>
      </c>
      <c r="I196" s="80">
        <f t="shared" si="13"/>
        <v>306</v>
      </c>
      <c r="J196" s="82">
        <v>45901</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3">
      <c r="A197" s="80" t="s">
        <v>474</v>
      </c>
      <c r="B197" s="80" t="s">
        <v>476</v>
      </c>
      <c r="C197" s="80" t="s">
        <v>477</v>
      </c>
      <c r="D197" s="80" t="s">
        <v>113</v>
      </c>
      <c r="E197" s="81">
        <v>46023</v>
      </c>
      <c r="F197" s="81">
        <v>46387</v>
      </c>
      <c r="G197" s="80">
        <v>215</v>
      </c>
      <c r="H197" s="80">
        <v>91</v>
      </c>
      <c r="I197" s="80">
        <f t="shared" si="13"/>
        <v>306</v>
      </c>
      <c r="J197" s="82">
        <v>45901</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3">
      <c r="A198" s="80" t="s">
        <v>478</v>
      </c>
      <c r="B198" s="80" t="s">
        <v>109</v>
      </c>
      <c r="C198" s="80" t="s">
        <v>479</v>
      </c>
      <c r="D198" s="80" t="s">
        <v>113</v>
      </c>
      <c r="E198" s="81">
        <v>46023</v>
      </c>
      <c r="F198" s="81">
        <v>46387</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3">
      <c r="A199" s="80" t="s">
        <v>478</v>
      </c>
      <c r="B199" s="80" t="s">
        <v>480</v>
      </c>
      <c r="C199" s="80" t="s">
        <v>481</v>
      </c>
      <c r="D199" s="80" t="s">
        <v>113</v>
      </c>
      <c r="E199" s="81">
        <v>46023</v>
      </c>
      <c r="F199" s="81">
        <v>46387</v>
      </c>
      <c r="G199" s="80">
        <v>234</v>
      </c>
      <c r="H199" s="80">
        <v>115</v>
      </c>
      <c r="I199" s="80">
        <f t="shared" si="13"/>
        <v>349</v>
      </c>
      <c r="J199" s="82">
        <v>45901</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3">
      <c r="A200" s="80" t="s">
        <v>482</v>
      </c>
      <c r="B200" s="80" t="s">
        <v>483</v>
      </c>
      <c r="C200" s="80" t="s">
        <v>484</v>
      </c>
      <c r="D200" s="80" t="s">
        <v>113</v>
      </c>
      <c r="E200" s="81">
        <v>46023</v>
      </c>
      <c r="F200" s="81">
        <v>46387</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3">
      <c r="A201" s="80" t="s">
        <v>485</v>
      </c>
      <c r="B201" s="80" t="s">
        <v>109</v>
      </c>
      <c r="C201" s="80" t="s">
        <v>486</v>
      </c>
      <c r="D201" s="80" t="s">
        <v>113</v>
      </c>
      <c r="E201" s="81">
        <v>46023</v>
      </c>
      <c r="F201" s="81">
        <v>46387</v>
      </c>
      <c r="G201" s="80">
        <v>262</v>
      </c>
      <c r="H201" s="80">
        <v>108</v>
      </c>
      <c r="I201" s="80">
        <f t="shared" si="13"/>
        <v>370</v>
      </c>
      <c r="J201" s="82">
        <v>46113</v>
      </c>
      <c r="K201" s="80"/>
      <c r="L201" s="80">
        <v>11893</v>
      </c>
      <c r="N201" s="24">
        <f>IF($H201&gt;265,ROUND($H201*0.15,0),VLOOKUP($H201,'Office of Allowances Appendix B'!$A$1:$E$266,2,FALSE))</f>
        <v>16</v>
      </c>
      <c r="O201" s="24">
        <f>IF($H201&gt;265,ROUND($H201*0.25,0),VLOOKUP($H201,'Office of Allowances Appendix B'!$A$1:$E$266,3,FALSE))</f>
        <v>27</v>
      </c>
      <c r="P201" s="24">
        <f>IF($H201&gt;265,ROUND($H201*0.4,0),VLOOKUP($H201,'Office of Allowances Appendix B'!$A$1:$E$266,4,FALSE))</f>
        <v>43</v>
      </c>
      <c r="Q201" s="24">
        <f t="shared" si="14"/>
        <v>22</v>
      </c>
    </row>
    <row r="202" spans="1:17" x14ac:dyDescent="0.3">
      <c r="A202" s="80" t="s">
        <v>485</v>
      </c>
      <c r="B202" s="80" t="s">
        <v>487</v>
      </c>
      <c r="C202" s="80" t="s">
        <v>488</v>
      </c>
      <c r="D202" s="80" t="s">
        <v>113</v>
      </c>
      <c r="E202" s="81">
        <v>46023</v>
      </c>
      <c r="F202" s="81">
        <v>46387</v>
      </c>
      <c r="G202" s="80">
        <v>226</v>
      </c>
      <c r="H202" s="80">
        <v>113</v>
      </c>
      <c r="I202" s="80">
        <f t="shared" si="13"/>
        <v>339</v>
      </c>
      <c r="J202" s="82">
        <v>46113</v>
      </c>
      <c r="K202" s="80"/>
      <c r="L202" s="80">
        <v>10035</v>
      </c>
      <c r="N202" s="24">
        <f>IF($H202&gt;265,ROUND($H202*0.15,0),VLOOKUP($H202,'Office of Allowances Appendix B'!$A$1:$E$266,2,FALSE))</f>
        <v>17</v>
      </c>
      <c r="O202" s="24">
        <f>IF($H202&gt;265,ROUND($H202*0.25,0),VLOOKUP($H202,'Office of Allowances Appendix B'!$A$1:$E$266,3,FALSE))</f>
        <v>28</v>
      </c>
      <c r="P202" s="24">
        <f>IF($H202&gt;265,ROUND($H202*0.4,0),VLOOKUP($H202,'Office of Allowances Appendix B'!$A$1:$E$266,4,FALSE))</f>
        <v>45</v>
      </c>
      <c r="Q202" s="24">
        <f t="shared" si="14"/>
        <v>23</v>
      </c>
    </row>
    <row r="203" spans="1:17" x14ac:dyDescent="0.3">
      <c r="A203" s="80" t="s">
        <v>489</v>
      </c>
      <c r="B203" s="80" t="s">
        <v>109</v>
      </c>
      <c r="C203" s="80" t="s">
        <v>490</v>
      </c>
      <c r="D203" s="80" t="s">
        <v>113</v>
      </c>
      <c r="E203" s="81">
        <v>46023</v>
      </c>
      <c r="F203" s="81">
        <v>46387</v>
      </c>
      <c r="G203" s="80">
        <v>176</v>
      </c>
      <c r="H203" s="80">
        <v>102</v>
      </c>
      <c r="I203" s="80">
        <f t="shared" si="13"/>
        <v>278</v>
      </c>
      <c r="J203" s="82">
        <v>46174</v>
      </c>
      <c r="K203" s="80"/>
      <c r="L203" s="80">
        <v>11791</v>
      </c>
      <c r="N203" s="24">
        <f>IF($H203&gt;265,ROUND($H203*0.15,0),VLOOKUP($H203,'Office of Allowances Appendix B'!$A$1:$E$266,2,FALSE))</f>
        <v>15</v>
      </c>
      <c r="O203" s="24">
        <f>IF($H203&gt;265,ROUND($H203*0.25,0),VLOOKUP($H203,'Office of Allowances Appendix B'!$A$1:$E$266,3,FALSE))</f>
        <v>26</v>
      </c>
      <c r="P203" s="24">
        <f>IF($H203&gt;265,ROUND($H203*0.4,0),VLOOKUP($H203,'Office of Allowances Appendix B'!$A$1:$E$266,4,FALSE))</f>
        <v>41</v>
      </c>
      <c r="Q203" s="24">
        <f t="shared" si="14"/>
        <v>20</v>
      </c>
    </row>
    <row r="204" spans="1:17" x14ac:dyDescent="0.3">
      <c r="A204" s="80" t="s">
        <v>489</v>
      </c>
      <c r="B204" s="80" t="s">
        <v>491</v>
      </c>
      <c r="C204" s="80" t="s">
        <v>492</v>
      </c>
      <c r="D204" s="80" t="s">
        <v>113</v>
      </c>
      <c r="E204" s="81">
        <v>46023</v>
      </c>
      <c r="F204" s="81">
        <v>46387</v>
      </c>
      <c r="G204" s="80">
        <v>255</v>
      </c>
      <c r="H204" s="80">
        <v>142</v>
      </c>
      <c r="I204" s="80">
        <f t="shared" ref="I204:I270" si="19">SUM(G204+H204)</f>
        <v>397</v>
      </c>
      <c r="J204" s="82">
        <v>46082</v>
      </c>
      <c r="K204" s="80"/>
      <c r="L204" s="80">
        <v>10254</v>
      </c>
      <c r="N204" s="24">
        <f>IF($H204&gt;265,ROUND($H204*0.15,0),VLOOKUP($H204,'Office of Allowances Appendix B'!$A$1:$E$266,2,FALSE))</f>
        <v>21</v>
      </c>
      <c r="O204" s="24">
        <f>IF($H204&gt;265,ROUND($H204*0.25,0),VLOOKUP($H204,'Office of Allowances Appendix B'!$A$1:$E$266,3,FALSE))</f>
        <v>36</v>
      </c>
      <c r="P204" s="24">
        <f>IF($H204&gt;265,ROUND($H204*0.4,0),VLOOKUP($H204,'Office of Allowances Appendix B'!$A$1:$E$266,4,FALSE))</f>
        <v>57</v>
      </c>
      <c r="Q204" s="24">
        <f t="shared" si="14"/>
        <v>28</v>
      </c>
    </row>
    <row r="205" spans="1:17" x14ac:dyDescent="0.3">
      <c r="A205" s="80" t="s">
        <v>489</v>
      </c>
      <c r="B205" s="80" t="s">
        <v>493</v>
      </c>
      <c r="C205" s="80" t="s">
        <v>494</v>
      </c>
      <c r="D205" s="80" t="s">
        <v>113</v>
      </c>
      <c r="E205" s="81">
        <v>46023</v>
      </c>
      <c r="F205" s="81">
        <v>46387</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3">
      <c r="A206" s="80" t="s">
        <v>489</v>
      </c>
      <c r="B206" s="80" t="s">
        <v>495</v>
      </c>
      <c r="C206" s="80" t="s">
        <v>496</v>
      </c>
      <c r="D206" s="80" t="s">
        <v>113</v>
      </c>
      <c r="E206" s="81">
        <v>46023</v>
      </c>
      <c r="F206" s="81">
        <v>46387</v>
      </c>
      <c r="G206" s="80">
        <v>186</v>
      </c>
      <c r="H206" s="80">
        <v>126</v>
      </c>
      <c r="I206" s="80">
        <f t="shared" si="19"/>
        <v>312</v>
      </c>
      <c r="J206" s="82">
        <v>46082</v>
      </c>
      <c r="K206" s="80"/>
      <c r="L206" s="80">
        <v>10258</v>
      </c>
      <c r="N206" s="24">
        <f>IF($H206&gt;265,ROUND($H206*0.15,0),VLOOKUP($H206,'Office of Allowances Appendix B'!$A$1:$E$266,2,FALSE))</f>
        <v>19</v>
      </c>
      <c r="O206" s="24">
        <f>IF($H206&gt;265,ROUND($H206*0.25,0),VLOOKUP($H206,'Office of Allowances Appendix B'!$A$1:$E$266,3,FALSE))</f>
        <v>32</v>
      </c>
      <c r="P206" s="24">
        <f>IF($H206&gt;265,ROUND($H206*0.4,0),VLOOKUP($H206,'Office of Allowances Appendix B'!$A$1:$E$266,4,FALSE))</f>
        <v>50</v>
      </c>
      <c r="Q206" s="24">
        <f t="shared" si="14"/>
        <v>25</v>
      </c>
    </row>
    <row r="207" spans="1:17" x14ac:dyDescent="0.3">
      <c r="A207" s="80" t="s">
        <v>489</v>
      </c>
      <c r="B207" s="80" t="s">
        <v>497</v>
      </c>
      <c r="C207" s="80" t="s">
        <v>498</v>
      </c>
      <c r="D207" s="80" t="s">
        <v>113</v>
      </c>
      <c r="E207" s="81">
        <v>46023</v>
      </c>
      <c r="F207" s="81">
        <v>46387</v>
      </c>
      <c r="G207" s="80">
        <v>246</v>
      </c>
      <c r="H207" s="80">
        <v>133</v>
      </c>
      <c r="I207" s="80">
        <f t="shared" si="19"/>
        <v>379</v>
      </c>
      <c r="J207" s="82">
        <v>46082</v>
      </c>
      <c r="K207" s="80"/>
      <c r="L207" s="80">
        <v>11127</v>
      </c>
      <c r="N207" s="24">
        <f>IF($H207&gt;265,ROUND($H207*0.15,0),VLOOKUP($H207,'Office of Allowances Appendix B'!$A$1:$E$266,2,FALSE))</f>
        <v>20</v>
      </c>
      <c r="O207" s="24">
        <f>IF($H207&gt;265,ROUND($H207*0.25,0),VLOOKUP($H207,'Office of Allowances Appendix B'!$A$1:$E$266,3,FALSE))</f>
        <v>33</v>
      </c>
      <c r="P207" s="24">
        <f>IF($H207&gt;265,ROUND($H207*0.4,0),VLOOKUP($H207,'Office of Allowances Appendix B'!$A$1:$E$266,4,FALSE))</f>
        <v>53</v>
      </c>
      <c r="Q207" s="24">
        <f t="shared" si="14"/>
        <v>27</v>
      </c>
    </row>
    <row r="208" spans="1:17" x14ac:dyDescent="0.3">
      <c r="A208" s="80" t="s">
        <v>489</v>
      </c>
      <c r="B208" s="80" t="s">
        <v>499</v>
      </c>
      <c r="C208" s="80" t="s">
        <v>500</v>
      </c>
      <c r="D208" s="80" t="s">
        <v>113</v>
      </c>
      <c r="E208" s="81">
        <v>46023</v>
      </c>
      <c r="F208" s="81">
        <v>46387</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3">
      <c r="A209" s="80" t="s">
        <v>489</v>
      </c>
      <c r="B209" s="80" t="s">
        <v>501</v>
      </c>
      <c r="C209" s="80" t="s">
        <v>502</v>
      </c>
      <c r="D209" s="80" t="s">
        <v>113</v>
      </c>
      <c r="E209" s="81">
        <v>46023</v>
      </c>
      <c r="F209" s="81">
        <v>46387</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3">
      <c r="A210" s="80" t="s">
        <v>489</v>
      </c>
      <c r="B210" s="80" t="s">
        <v>503</v>
      </c>
      <c r="C210" s="80" t="s">
        <v>504</v>
      </c>
      <c r="D210" s="80" t="s">
        <v>113</v>
      </c>
      <c r="E210" s="81">
        <v>46023</v>
      </c>
      <c r="F210" s="81">
        <v>46387</v>
      </c>
      <c r="G210" s="80">
        <v>259</v>
      </c>
      <c r="H210" s="80">
        <v>157</v>
      </c>
      <c r="I210" s="80">
        <f t="shared" si="19"/>
        <v>416</v>
      </c>
      <c r="J210" s="82">
        <v>46204</v>
      </c>
      <c r="K210" s="80"/>
      <c r="L210" s="80">
        <v>10255</v>
      </c>
      <c r="N210" s="24">
        <f>IF($H210&gt;265,ROUND($H210*0.15,0),VLOOKUP($H210,'Office of Allowances Appendix B'!$A$1:$E$266,2,FALSE))</f>
        <v>24</v>
      </c>
      <c r="O210" s="24">
        <f>IF($H210&gt;265,ROUND($H210*0.25,0),VLOOKUP($H210,'Office of Allowances Appendix B'!$A$1:$E$266,3,FALSE))</f>
        <v>39</v>
      </c>
      <c r="P210" s="24">
        <f>IF($H210&gt;265,ROUND($H210*0.4,0),VLOOKUP($H210,'Office of Allowances Appendix B'!$A$1:$E$266,4,FALSE))</f>
        <v>63</v>
      </c>
      <c r="Q210" s="24">
        <f t="shared" ref="Q210:Q276" si="21">H210-SUM(N210:P210)</f>
        <v>31</v>
      </c>
    </row>
    <row r="211" spans="1:17" x14ac:dyDescent="0.3">
      <c r="A211" s="80" t="s">
        <v>489</v>
      </c>
      <c r="B211" s="80" t="s">
        <v>505</v>
      </c>
      <c r="C211" s="80" t="s">
        <v>506</v>
      </c>
      <c r="D211" s="80" t="s">
        <v>113</v>
      </c>
      <c r="E211" s="81">
        <v>46023</v>
      </c>
      <c r="F211" s="81">
        <v>46387</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3">
      <c r="A212" s="80" t="s">
        <v>489</v>
      </c>
      <c r="B212" s="80" t="s">
        <v>507</v>
      </c>
      <c r="C212" s="80" t="s">
        <v>508</v>
      </c>
      <c r="D212" s="80" t="s">
        <v>113</v>
      </c>
      <c r="E212" s="81">
        <v>46023</v>
      </c>
      <c r="F212" s="81">
        <v>46387</v>
      </c>
      <c r="G212" s="80">
        <v>191</v>
      </c>
      <c r="H212" s="80">
        <v>117</v>
      </c>
      <c r="I212" s="80">
        <f t="shared" si="19"/>
        <v>308</v>
      </c>
      <c r="J212" s="82">
        <v>46174</v>
      </c>
      <c r="K212" s="80"/>
      <c r="L212" s="80">
        <v>12242</v>
      </c>
      <c r="N212" s="24">
        <f>IF($H212&gt;265,ROUND($H212*0.15,0),VLOOKUP($H212,'Office of Allowances Appendix B'!$A$1:$E$266,2,FALSE))</f>
        <v>18</v>
      </c>
      <c r="O212" s="24">
        <f>IF($H212&gt;265,ROUND($H212*0.25,0),VLOOKUP($H212,'Office of Allowances Appendix B'!$A$1:$E$266,3,FALSE))</f>
        <v>29</v>
      </c>
      <c r="P212" s="24">
        <f>IF($H212&gt;265,ROUND($H212*0.4,0),VLOOKUP($H212,'Office of Allowances Appendix B'!$A$1:$E$266,4,FALSE))</f>
        <v>47</v>
      </c>
      <c r="Q212" s="24">
        <f t="shared" si="21"/>
        <v>23</v>
      </c>
    </row>
    <row r="213" spans="1:17" x14ac:dyDescent="0.3">
      <c r="A213" s="80" t="s">
        <v>489</v>
      </c>
      <c r="B213" s="80" t="s">
        <v>509</v>
      </c>
      <c r="C213" s="80" t="s">
        <v>510</v>
      </c>
      <c r="D213" s="80" t="s">
        <v>113</v>
      </c>
      <c r="E213" s="81">
        <v>46023</v>
      </c>
      <c r="F213" s="81">
        <v>46387</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3">
      <c r="A214" s="80" t="s">
        <v>489</v>
      </c>
      <c r="B214" s="80" t="s">
        <v>511</v>
      </c>
      <c r="C214" s="80" t="s">
        <v>512</v>
      </c>
      <c r="D214" s="80" t="s">
        <v>113</v>
      </c>
      <c r="E214" s="81">
        <v>46023</v>
      </c>
      <c r="F214" s="81">
        <v>46387</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3">
      <c r="A215" s="80" t="s">
        <v>489</v>
      </c>
      <c r="B215" s="80" t="s">
        <v>513</v>
      </c>
      <c r="C215" s="80" t="s">
        <v>514</v>
      </c>
      <c r="D215" s="80" t="s">
        <v>113</v>
      </c>
      <c r="E215" s="81">
        <v>46023</v>
      </c>
      <c r="F215" s="81">
        <v>46387</v>
      </c>
      <c r="G215" s="80">
        <v>174</v>
      </c>
      <c r="H215" s="80">
        <v>117</v>
      </c>
      <c r="I215" s="80">
        <f t="shared" si="19"/>
        <v>291</v>
      </c>
      <c r="J215" s="82">
        <v>46082</v>
      </c>
      <c r="K215" s="80"/>
      <c r="L215" s="80">
        <v>15031</v>
      </c>
      <c r="N215" s="24">
        <f>IF($H215&gt;265,ROUND($H215*0.15,0),VLOOKUP($H215,'Office of Allowances Appendix B'!$A$1:$E$266,2,FALSE))</f>
        <v>18</v>
      </c>
      <c r="O215" s="24">
        <f>IF($H215&gt;265,ROUND($H215*0.25,0),VLOOKUP($H215,'Office of Allowances Appendix B'!$A$1:$E$266,3,FALSE))</f>
        <v>29</v>
      </c>
      <c r="P215" s="24">
        <f>IF($H215&gt;265,ROUND($H215*0.4,0),VLOOKUP($H215,'Office of Allowances Appendix B'!$A$1:$E$266,4,FALSE))</f>
        <v>47</v>
      </c>
      <c r="Q215" s="24">
        <f t="shared" si="21"/>
        <v>23</v>
      </c>
    </row>
    <row r="216" spans="1:17" x14ac:dyDescent="0.3">
      <c r="A216" s="80" t="s">
        <v>489</v>
      </c>
      <c r="B216" s="80" t="s">
        <v>515</v>
      </c>
      <c r="C216" s="80" t="s">
        <v>516</v>
      </c>
      <c r="D216" s="80" t="s">
        <v>113</v>
      </c>
      <c r="E216" s="81">
        <v>46023</v>
      </c>
      <c r="F216" s="81">
        <v>46387</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3">
      <c r="A217" s="80" t="s">
        <v>489</v>
      </c>
      <c r="B217" s="80" t="s">
        <v>517</v>
      </c>
      <c r="C217" s="80" t="s">
        <v>518</v>
      </c>
      <c r="D217" s="80" t="s">
        <v>113</v>
      </c>
      <c r="E217" s="81">
        <v>46023</v>
      </c>
      <c r="F217" s="81">
        <v>46387</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3">
      <c r="A218" s="80" t="s">
        <v>489</v>
      </c>
      <c r="B218" s="80" t="s">
        <v>519</v>
      </c>
      <c r="C218" s="80" t="s">
        <v>520</v>
      </c>
      <c r="D218" s="80" t="s">
        <v>113</v>
      </c>
      <c r="E218" s="81">
        <v>46023</v>
      </c>
      <c r="F218" s="81">
        <v>46387</v>
      </c>
      <c r="G218" s="80">
        <v>170</v>
      </c>
      <c r="H218" s="80">
        <v>106</v>
      </c>
      <c r="I218" s="80">
        <f t="shared" si="19"/>
        <v>276</v>
      </c>
      <c r="J218" s="82">
        <v>46204</v>
      </c>
      <c r="K218" s="80"/>
      <c r="L218" s="80">
        <v>11130</v>
      </c>
      <c r="N218" s="24">
        <f>IF($H218&gt;265,ROUND($H218*0.15,0),VLOOKUP($H218,'Office of Allowances Appendix B'!$A$1:$E$266,2,FALSE))</f>
        <v>16</v>
      </c>
      <c r="O218" s="24">
        <f>IF($H218&gt;265,ROUND($H218*0.25,0),VLOOKUP($H218,'Office of Allowances Appendix B'!$A$1:$E$266,3,FALSE))</f>
        <v>27</v>
      </c>
      <c r="P218" s="24">
        <f>IF($H218&gt;265,ROUND($H218*0.4,0),VLOOKUP($H218,'Office of Allowances Appendix B'!$A$1:$E$266,4,FALSE))</f>
        <v>42</v>
      </c>
      <c r="Q218" s="24">
        <f t="shared" si="21"/>
        <v>21</v>
      </c>
    </row>
    <row r="219" spans="1:17" x14ac:dyDescent="0.3">
      <c r="A219" s="80" t="s">
        <v>489</v>
      </c>
      <c r="B219" s="80" t="s">
        <v>521</v>
      </c>
      <c r="C219" s="80" t="s">
        <v>522</v>
      </c>
      <c r="D219" s="80" t="s">
        <v>113</v>
      </c>
      <c r="E219" s="81">
        <v>46023</v>
      </c>
      <c r="F219" s="81">
        <v>46387</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3">
      <c r="A220" s="80" t="s">
        <v>489</v>
      </c>
      <c r="B220" s="80" t="s">
        <v>523</v>
      </c>
      <c r="C220" s="80" t="s">
        <v>524</v>
      </c>
      <c r="D220" s="80" t="s">
        <v>113</v>
      </c>
      <c r="E220" s="81">
        <v>46023</v>
      </c>
      <c r="F220" s="81">
        <v>46387</v>
      </c>
      <c r="G220" s="80">
        <v>127</v>
      </c>
      <c r="H220" s="80">
        <v>92</v>
      </c>
      <c r="I220" s="80">
        <f t="shared" si="19"/>
        <v>219</v>
      </c>
      <c r="J220" s="82">
        <v>46082</v>
      </c>
      <c r="K220" s="80"/>
      <c r="L220" s="80">
        <v>13594</v>
      </c>
      <c r="N220" s="24">
        <f>IF($H220&gt;265,ROUND($H220*0.15,0),VLOOKUP($H220,'Office of Allowances Appendix B'!$A$1:$E$266,2,FALSE))</f>
        <v>14</v>
      </c>
      <c r="O220" s="24">
        <f>IF($H220&gt;265,ROUND($H220*0.25,0),VLOOKUP($H220,'Office of Allowances Appendix B'!$A$1:$E$266,3,FALSE))</f>
        <v>23</v>
      </c>
      <c r="P220" s="24">
        <f>IF($H220&gt;265,ROUND($H220*0.4,0),VLOOKUP($H220,'Office of Allowances Appendix B'!$A$1:$E$266,4,FALSE))</f>
        <v>37</v>
      </c>
      <c r="Q220" s="24">
        <f t="shared" si="21"/>
        <v>18</v>
      </c>
    </row>
    <row r="221" spans="1:17" x14ac:dyDescent="0.3">
      <c r="A221" s="80" t="s">
        <v>489</v>
      </c>
      <c r="B221" s="80" t="s">
        <v>525</v>
      </c>
      <c r="C221" s="80" t="s">
        <v>526</v>
      </c>
      <c r="D221" s="80" t="s">
        <v>113</v>
      </c>
      <c r="E221" s="81">
        <v>46023</v>
      </c>
      <c r="F221" s="81">
        <v>46387</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3">
      <c r="A222" s="80" t="s">
        <v>489</v>
      </c>
      <c r="B222" s="80" t="s">
        <v>527</v>
      </c>
      <c r="C222" s="80" t="s">
        <v>528</v>
      </c>
      <c r="D222" s="80" t="s">
        <v>113</v>
      </c>
      <c r="E222" s="81">
        <v>46023</v>
      </c>
      <c r="F222" s="81">
        <v>46387</v>
      </c>
      <c r="G222" s="80">
        <v>235</v>
      </c>
      <c r="H222" s="80">
        <v>136</v>
      </c>
      <c r="I222" s="80">
        <f t="shared" si="19"/>
        <v>371</v>
      </c>
      <c r="J222" s="82">
        <v>46174</v>
      </c>
      <c r="K222" s="80"/>
      <c r="L222" s="80">
        <v>13406</v>
      </c>
      <c r="N222" s="24">
        <f>IF($H222&gt;265,ROUND($H222*0.15,0),VLOOKUP($H222,'Office of Allowances Appendix B'!$A$1:$E$266,2,FALSE))</f>
        <v>20</v>
      </c>
      <c r="O222" s="24">
        <f>IF($H222&gt;265,ROUND($H222*0.25,0),VLOOKUP($H222,'Office of Allowances Appendix B'!$A$1:$E$266,3,FALSE))</f>
        <v>34</v>
      </c>
      <c r="P222" s="24">
        <f>IF($H222&gt;265,ROUND($H222*0.4,0),VLOOKUP($H222,'Office of Allowances Appendix B'!$A$1:$E$266,4,FALSE))</f>
        <v>55</v>
      </c>
      <c r="Q222" s="24">
        <f t="shared" si="21"/>
        <v>27</v>
      </c>
    </row>
    <row r="223" spans="1:17" x14ac:dyDescent="0.3">
      <c r="A223" s="80" t="s">
        <v>489</v>
      </c>
      <c r="B223" s="80" t="s">
        <v>529</v>
      </c>
      <c r="C223" s="80" t="s">
        <v>530</v>
      </c>
      <c r="D223" s="80" t="s">
        <v>113</v>
      </c>
      <c r="E223" s="81">
        <v>46023</v>
      </c>
      <c r="F223" s="81">
        <v>46387</v>
      </c>
      <c r="G223" s="80">
        <v>401</v>
      </c>
      <c r="H223" s="80">
        <v>171</v>
      </c>
      <c r="I223" s="80">
        <f t="shared" si="19"/>
        <v>572</v>
      </c>
      <c r="J223" s="82">
        <v>46174</v>
      </c>
      <c r="K223" s="80"/>
      <c r="L223" s="80">
        <v>10256</v>
      </c>
      <c r="N223" s="24">
        <f>IF($H223&gt;265,ROUND($H223*0.15,0),VLOOKUP($H223,'Office of Allowances Appendix B'!$A$1:$E$266,2,FALSE))</f>
        <v>26</v>
      </c>
      <c r="O223" s="24">
        <f>IF($H223&gt;265,ROUND($H223*0.25,0),VLOOKUP($H223,'Office of Allowances Appendix B'!$A$1:$E$266,3,FALSE))</f>
        <v>43</v>
      </c>
      <c r="P223" s="24">
        <f>IF($H223&gt;265,ROUND($H223*0.4,0),VLOOKUP($H223,'Office of Allowances Appendix B'!$A$1:$E$266,4,FALSE))</f>
        <v>68</v>
      </c>
      <c r="Q223" s="24">
        <f t="shared" si="21"/>
        <v>34</v>
      </c>
    </row>
    <row r="224" spans="1:17" x14ac:dyDescent="0.3">
      <c r="A224" s="80" t="s">
        <v>489</v>
      </c>
      <c r="B224" s="80" t="s">
        <v>531</v>
      </c>
      <c r="C224" s="80" t="s">
        <v>532</v>
      </c>
      <c r="D224" s="80" t="s">
        <v>113</v>
      </c>
      <c r="E224" s="81">
        <v>46023</v>
      </c>
      <c r="F224" s="81">
        <v>46387</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3">
      <c r="A225" s="80" t="s">
        <v>489</v>
      </c>
      <c r="B225" s="80" t="s">
        <v>533</v>
      </c>
      <c r="C225" s="80" t="s">
        <v>534</v>
      </c>
      <c r="D225" s="80" t="s">
        <v>113</v>
      </c>
      <c r="E225" s="81">
        <v>46023</v>
      </c>
      <c r="F225" s="81">
        <v>46387</v>
      </c>
      <c r="G225" s="80">
        <v>174</v>
      </c>
      <c r="H225" s="80">
        <v>98</v>
      </c>
      <c r="I225" s="80">
        <f t="shared" si="19"/>
        <v>272</v>
      </c>
      <c r="J225" s="82">
        <v>46082</v>
      </c>
      <c r="K225" s="80"/>
      <c r="L225" s="80">
        <v>10257</v>
      </c>
      <c r="N225" s="24">
        <f>IF($H225&gt;265,ROUND($H225*0.15,0),VLOOKUP($H225,'Office of Allowances Appendix B'!$A$1:$E$266,2,FALSE))</f>
        <v>15</v>
      </c>
      <c r="O225" s="24">
        <f>IF($H225&gt;265,ROUND($H225*0.25,0),VLOOKUP($H225,'Office of Allowances Appendix B'!$A$1:$E$266,3,FALSE))</f>
        <v>25</v>
      </c>
      <c r="P225" s="24">
        <f>IF($H225&gt;265,ROUND($H225*0.4,0),VLOOKUP($H225,'Office of Allowances Appendix B'!$A$1:$E$266,4,FALSE))</f>
        <v>39</v>
      </c>
      <c r="Q225" s="24">
        <f t="shared" si="21"/>
        <v>19</v>
      </c>
    </row>
    <row r="226" spans="1:17" x14ac:dyDescent="0.3">
      <c r="A226" s="80" t="s">
        <v>489</v>
      </c>
      <c r="B226" s="80" t="s">
        <v>535</v>
      </c>
      <c r="C226" s="80" t="s">
        <v>536</v>
      </c>
      <c r="D226" s="80" t="s">
        <v>113</v>
      </c>
      <c r="E226" s="81">
        <v>46023</v>
      </c>
      <c r="F226" s="81">
        <v>46387</v>
      </c>
      <c r="G226" s="80">
        <v>259</v>
      </c>
      <c r="H226" s="80">
        <v>147</v>
      </c>
      <c r="I226" s="80">
        <f t="shared" si="19"/>
        <v>406</v>
      </c>
      <c r="J226" s="82">
        <v>46174</v>
      </c>
      <c r="K226" s="80"/>
      <c r="L226" s="80">
        <v>11132</v>
      </c>
      <c r="N226" s="24">
        <f>IF($H226&gt;265,ROUND($H226*0.15,0),VLOOKUP($H226,'Office of Allowances Appendix B'!$A$1:$E$266,2,FALSE))</f>
        <v>22</v>
      </c>
      <c r="O226" s="24">
        <f>IF($H226&gt;265,ROUND($H226*0.25,0),VLOOKUP($H226,'Office of Allowances Appendix B'!$A$1:$E$266,3,FALSE))</f>
        <v>37</v>
      </c>
      <c r="P226" s="24">
        <f>IF($H226&gt;265,ROUND($H226*0.4,0),VLOOKUP($H226,'Office of Allowances Appendix B'!$A$1:$E$266,4,FALSE))</f>
        <v>59</v>
      </c>
      <c r="Q226" s="24">
        <f t="shared" si="21"/>
        <v>29</v>
      </c>
    </row>
    <row r="227" spans="1:17" x14ac:dyDescent="0.3">
      <c r="A227" s="80" t="s">
        <v>489</v>
      </c>
      <c r="B227" s="80" t="s">
        <v>537</v>
      </c>
      <c r="C227" s="80" t="s">
        <v>538</v>
      </c>
      <c r="D227" s="80" t="s">
        <v>113</v>
      </c>
      <c r="E227" s="81">
        <v>46023</v>
      </c>
      <c r="F227" s="81">
        <v>46387</v>
      </c>
      <c r="G227" s="80">
        <v>140</v>
      </c>
      <c r="H227" s="80">
        <v>101</v>
      </c>
      <c r="I227" s="80">
        <f t="shared" si="19"/>
        <v>241</v>
      </c>
      <c r="J227" s="82">
        <v>46082</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41</v>
      </c>
      <c r="Q227" s="24">
        <f t="shared" si="21"/>
        <v>20</v>
      </c>
    </row>
    <row r="228" spans="1:17" x14ac:dyDescent="0.3">
      <c r="A228" s="80" t="s">
        <v>489</v>
      </c>
      <c r="B228" s="80" t="s">
        <v>539</v>
      </c>
      <c r="C228" s="80" t="s">
        <v>540</v>
      </c>
      <c r="D228" s="80" t="s">
        <v>113</v>
      </c>
      <c r="E228" s="81">
        <v>46023</v>
      </c>
      <c r="F228" s="81">
        <v>46387</v>
      </c>
      <c r="G228" s="80">
        <v>226</v>
      </c>
      <c r="H228" s="80">
        <v>134</v>
      </c>
      <c r="I228" s="80">
        <f t="shared" si="19"/>
        <v>360</v>
      </c>
      <c r="J228" s="82">
        <v>45658</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3">
      <c r="A229" s="80" t="s">
        <v>489</v>
      </c>
      <c r="B229" s="80" t="s">
        <v>541</v>
      </c>
      <c r="C229" s="80" t="s">
        <v>542</v>
      </c>
      <c r="D229" s="80" t="s">
        <v>113</v>
      </c>
      <c r="E229" s="81">
        <v>46023</v>
      </c>
      <c r="F229" s="81">
        <v>46387</v>
      </c>
      <c r="G229" s="80">
        <v>146</v>
      </c>
      <c r="H229" s="80">
        <v>79</v>
      </c>
      <c r="I229" s="80">
        <f t="shared" si="19"/>
        <v>225</v>
      </c>
      <c r="J229" s="82">
        <v>46082</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3">
      <c r="A230" s="80" t="s">
        <v>489</v>
      </c>
      <c r="B230" s="80" t="s">
        <v>543</v>
      </c>
      <c r="C230" s="80" t="s">
        <v>544</v>
      </c>
      <c r="D230" s="80" t="s">
        <v>113</v>
      </c>
      <c r="E230" s="81">
        <v>46023</v>
      </c>
      <c r="F230" s="81">
        <v>46387</v>
      </c>
      <c r="G230" s="80">
        <v>134</v>
      </c>
      <c r="H230" s="80">
        <v>105</v>
      </c>
      <c r="I230" s="80">
        <f t="shared" si="19"/>
        <v>239</v>
      </c>
      <c r="J230" s="82">
        <v>46082</v>
      </c>
      <c r="K230" s="80"/>
      <c r="L230" s="80">
        <v>12509</v>
      </c>
      <c r="N230" s="24">
        <f>IF($H230&gt;265,ROUND($H230*0.15,0),VLOOKUP($H230,'Office of Allowances Appendix B'!$A$1:$E$266,2,FALSE))</f>
        <v>16</v>
      </c>
      <c r="O230" s="24">
        <f>IF($H230&gt;265,ROUND($H230*0.25,0),VLOOKUP($H230,'Office of Allowances Appendix B'!$A$1:$E$266,3,FALSE))</f>
        <v>26</v>
      </c>
      <c r="P230" s="24">
        <f>IF($H230&gt;265,ROUND($H230*0.4,0),VLOOKUP($H230,'Office of Allowances Appendix B'!$A$1:$E$266,4,FALSE))</f>
        <v>42</v>
      </c>
      <c r="Q230" s="24">
        <f t="shared" si="21"/>
        <v>21</v>
      </c>
    </row>
    <row r="231" spans="1:17" x14ac:dyDescent="0.3">
      <c r="A231" s="80" t="s">
        <v>489</v>
      </c>
      <c r="B231" s="80" t="s">
        <v>545</v>
      </c>
      <c r="C231" s="80" t="s">
        <v>546</v>
      </c>
      <c r="D231" s="80" t="s">
        <v>113</v>
      </c>
      <c r="E231" s="81">
        <v>46023</v>
      </c>
      <c r="F231" s="81">
        <v>46387</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3">
      <c r="A232" s="80" t="s">
        <v>489</v>
      </c>
      <c r="B232" s="80" t="s">
        <v>547</v>
      </c>
      <c r="C232" s="80" t="s">
        <v>548</v>
      </c>
      <c r="D232" s="80" t="s">
        <v>113</v>
      </c>
      <c r="E232" s="81">
        <v>46023</v>
      </c>
      <c r="F232" s="81">
        <v>46387</v>
      </c>
      <c r="G232" s="80">
        <v>201</v>
      </c>
      <c r="H232" s="80">
        <v>127</v>
      </c>
      <c r="I232" s="80">
        <f t="shared" si="19"/>
        <v>328</v>
      </c>
      <c r="J232" s="82">
        <v>46082</v>
      </c>
      <c r="K232" s="80"/>
      <c r="L232" s="80">
        <v>11134</v>
      </c>
      <c r="N232" s="24">
        <f>IF($H232&gt;265,ROUND($H232*0.15,0),VLOOKUP($H232,'Office of Allowances Appendix B'!$A$1:$E$266,2,FALSE))</f>
        <v>19</v>
      </c>
      <c r="O232" s="24">
        <f>IF($H232&gt;265,ROUND($H232*0.25,0),VLOOKUP($H232,'Office of Allowances Appendix B'!$A$1:$E$266,3,FALSE))</f>
        <v>32</v>
      </c>
      <c r="P232" s="24">
        <f>IF($H232&gt;265,ROUND($H232*0.4,0),VLOOKUP($H232,'Office of Allowances Appendix B'!$A$1:$E$266,4,FALSE))</f>
        <v>51</v>
      </c>
      <c r="Q232" s="24">
        <f t="shared" si="21"/>
        <v>25</v>
      </c>
    </row>
    <row r="233" spans="1:17" x14ac:dyDescent="0.3">
      <c r="A233" s="80" t="s">
        <v>489</v>
      </c>
      <c r="B233" s="80" t="s">
        <v>549</v>
      </c>
      <c r="C233" s="80" t="s">
        <v>550</v>
      </c>
      <c r="D233" s="80" t="s">
        <v>113</v>
      </c>
      <c r="E233" s="81">
        <v>46023</v>
      </c>
      <c r="F233" s="81">
        <v>46387</v>
      </c>
      <c r="G233" s="80">
        <v>191</v>
      </c>
      <c r="H233" s="80">
        <v>128</v>
      </c>
      <c r="I233" s="80">
        <f t="shared" si="19"/>
        <v>319</v>
      </c>
      <c r="J233" s="82">
        <v>46174</v>
      </c>
      <c r="K233" s="80"/>
      <c r="L233" s="80">
        <v>12240</v>
      </c>
      <c r="N233" s="24">
        <f>IF($H233&gt;265,ROUND($H233*0.15,0),VLOOKUP($H233,'Office of Allowances Appendix B'!$A$1:$E$266,2,FALSE))</f>
        <v>19</v>
      </c>
      <c r="O233" s="24">
        <f>IF($H233&gt;265,ROUND($H233*0.25,0),VLOOKUP($H233,'Office of Allowances Appendix B'!$A$1:$E$266,3,FALSE))</f>
        <v>32</v>
      </c>
      <c r="P233" s="24">
        <f>IF($H233&gt;265,ROUND($H233*0.4,0),VLOOKUP($H233,'Office of Allowances Appendix B'!$A$1:$E$266,4,FALSE))</f>
        <v>51</v>
      </c>
      <c r="Q233" s="24">
        <f t="shared" si="21"/>
        <v>26</v>
      </c>
    </row>
    <row r="234" spans="1:17" x14ac:dyDescent="0.3">
      <c r="A234" s="80" t="s">
        <v>551</v>
      </c>
      <c r="B234" s="80" t="s">
        <v>552</v>
      </c>
      <c r="C234" s="80" t="s">
        <v>553</v>
      </c>
      <c r="D234" s="80" t="s">
        <v>113</v>
      </c>
      <c r="E234" s="81">
        <v>46023</v>
      </c>
      <c r="F234" s="81">
        <v>46387</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3">
      <c r="A235" s="80" t="s">
        <v>554</v>
      </c>
      <c r="B235" s="80" t="s">
        <v>109</v>
      </c>
      <c r="C235" s="80" t="s">
        <v>555</v>
      </c>
      <c r="D235" s="80" t="s">
        <v>113</v>
      </c>
      <c r="E235" s="81">
        <v>46023</v>
      </c>
      <c r="F235" s="81">
        <v>46387</v>
      </c>
      <c r="G235" s="80">
        <v>150</v>
      </c>
      <c r="H235" s="80">
        <v>94</v>
      </c>
      <c r="I235" s="80">
        <f t="shared" si="19"/>
        <v>244</v>
      </c>
      <c r="J235" s="82">
        <v>46204</v>
      </c>
      <c r="K235" s="80">
        <v>2</v>
      </c>
      <c r="L235" s="80">
        <v>11744</v>
      </c>
      <c r="N235" s="24">
        <f>IF($H235&gt;265,ROUND($H235*0.15,0),VLOOKUP($H235,'Office of Allowances Appendix B'!$A$1:$E$266,2,FALSE))</f>
        <v>14</v>
      </c>
      <c r="O235" s="24">
        <f>IF($H235&gt;265,ROUND($H235*0.25,0),VLOOKUP($H235,'Office of Allowances Appendix B'!$A$1:$E$266,3,FALSE))</f>
        <v>24</v>
      </c>
      <c r="P235" s="24">
        <f>IF($H235&gt;265,ROUND($H235*0.4,0),VLOOKUP($H235,'Office of Allowances Appendix B'!$A$1:$E$266,4,FALSE))</f>
        <v>37</v>
      </c>
      <c r="Q235" s="24">
        <f t="shared" si="21"/>
        <v>19</v>
      </c>
    </row>
    <row r="236" spans="1:17" x14ac:dyDescent="0.3">
      <c r="A236" s="80" t="s">
        <v>554</v>
      </c>
      <c r="B236" s="80" t="s">
        <v>556</v>
      </c>
      <c r="C236" s="80" t="s">
        <v>557</v>
      </c>
      <c r="D236" s="80" t="s">
        <v>113</v>
      </c>
      <c r="E236" s="81">
        <v>46023</v>
      </c>
      <c r="F236" s="81">
        <v>46387</v>
      </c>
      <c r="G236" s="80">
        <v>190</v>
      </c>
      <c r="H236" s="80">
        <v>126</v>
      </c>
      <c r="I236" s="80">
        <f t="shared" si="19"/>
        <v>316</v>
      </c>
      <c r="J236" s="82">
        <v>46204</v>
      </c>
      <c r="K236" s="80"/>
      <c r="L236" s="80">
        <v>10041</v>
      </c>
      <c r="N236" s="24">
        <f>IF($H236&gt;265,ROUND($H236*0.15,0),VLOOKUP($H236,'Office of Allowances Appendix B'!$A$1:$E$266,2,FALSE))</f>
        <v>19</v>
      </c>
      <c r="O236" s="24">
        <f>IF($H236&gt;265,ROUND($H236*0.25,0),VLOOKUP($H236,'Office of Allowances Appendix B'!$A$1:$E$266,3,FALSE))</f>
        <v>32</v>
      </c>
      <c r="P236" s="24">
        <f>IF($H236&gt;265,ROUND($H236*0.4,0),VLOOKUP($H236,'Office of Allowances Appendix B'!$A$1:$E$266,4,FALSE))</f>
        <v>50</v>
      </c>
      <c r="Q236" s="24">
        <f t="shared" si="21"/>
        <v>25</v>
      </c>
    </row>
    <row r="237" spans="1:17" x14ac:dyDescent="0.3">
      <c r="A237" s="80" t="s">
        <v>554</v>
      </c>
      <c r="B237" s="80" t="s">
        <v>558</v>
      </c>
      <c r="C237" s="80" t="s">
        <v>559</v>
      </c>
      <c r="D237" s="80" t="s">
        <v>113</v>
      </c>
      <c r="E237" s="81">
        <v>46023</v>
      </c>
      <c r="F237" s="81">
        <v>46387</v>
      </c>
      <c r="G237" s="80">
        <v>405</v>
      </c>
      <c r="H237" s="80">
        <v>180</v>
      </c>
      <c r="I237" s="80">
        <f t="shared" si="19"/>
        <v>585</v>
      </c>
      <c r="J237" s="82">
        <v>46204</v>
      </c>
      <c r="K237" s="80"/>
      <c r="L237" s="80">
        <v>10040</v>
      </c>
      <c r="N237" s="24">
        <f>IF($H237&gt;265,ROUND($H237*0.15,0),VLOOKUP($H237,'Office of Allowances Appendix B'!$A$1:$E$266,2,FALSE))</f>
        <v>27</v>
      </c>
      <c r="O237" s="24">
        <f>IF($H237&gt;265,ROUND($H237*0.25,0),VLOOKUP($H237,'Office of Allowances Appendix B'!$A$1:$E$266,3,FALSE))</f>
        <v>45</v>
      </c>
      <c r="P237" s="24">
        <f>IF($H237&gt;265,ROUND($H237*0.4,0),VLOOKUP($H237,'Office of Allowances Appendix B'!$A$1:$E$266,4,FALSE))</f>
        <v>72</v>
      </c>
      <c r="Q237" s="24">
        <f t="shared" si="21"/>
        <v>36</v>
      </c>
    </row>
    <row r="238" spans="1:17" x14ac:dyDescent="0.3">
      <c r="A238" s="80" t="s">
        <v>554</v>
      </c>
      <c r="B238" s="80" t="s">
        <v>560</v>
      </c>
      <c r="C238" s="80" t="s">
        <v>561</v>
      </c>
      <c r="D238" s="80" t="s">
        <v>113</v>
      </c>
      <c r="E238" s="81">
        <v>46023</v>
      </c>
      <c r="F238" s="81">
        <v>46387</v>
      </c>
      <c r="G238" s="80">
        <v>241</v>
      </c>
      <c r="H238" s="80">
        <v>151</v>
      </c>
      <c r="I238" s="80">
        <f t="shared" si="19"/>
        <v>392</v>
      </c>
      <c r="J238" s="82">
        <v>46204</v>
      </c>
      <c r="K238" s="80">
        <v>2</v>
      </c>
      <c r="L238" s="80">
        <v>13582</v>
      </c>
      <c r="N238" s="24">
        <f>IF($H238&gt;265,ROUND($H238*0.15,0),VLOOKUP($H238,'Office of Allowances Appendix B'!$A$1:$E$266,2,FALSE))</f>
        <v>23</v>
      </c>
      <c r="O238" s="24">
        <f>IF($H238&gt;265,ROUND($H238*0.25,0),VLOOKUP($H238,'Office of Allowances Appendix B'!$A$1:$E$266,3,FALSE))</f>
        <v>38</v>
      </c>
      <c r="P238" s="24">
        <f>IF($H238&gt;265,ROUND($H238*0.4,0),VLOOKUP($H238,'Office of Allowances Appendix B'!$A$1:$E$266,4,FALSE))</f>
        <v>60</v>
      </c>
      <c r="Q238" s="24">
        <f t="shared" si="21"/>
        <v>30</v>
      </c>
    </row>
    <row r="239" spans="1:17" x14ac:dyDescent="0.3">
      <c r="A239" s="80" t="s">
        <v>554</v>
      </c>
      <c r="B239" s="80" t="s">
        <v>562</v>
      </c>
      <c r="C239" s="80" t="s">
        <v>563</v>
      </c>
      <c r="D239" s="80" t="s">
        <v>113</v>
      </c>
      <c r="E239" s="81">
        <v>46023</v>
      </c>
      <c r="F239" s="81">
        <v>46387</v>
      </c>
      <c r="G239" s="80">
        <v>145</v>
      </c>
      <c r="H239" s="80">
        <v>104</v>
      </c>
      <c r="I239" s="80">
        <f t="shared" si="19"/>
        <v>249</v>
      </c>
      <c r="J239" s="82">
        <v>46204</v>
      </c>
      <c r="K239" s="80">
        <v>2</v>
      </c>
      <c r="L239" s="80">
        <v>12484</v>
      </c>
      <c r="N239" s="24">
        <f>IF($H239&gt;265,ROUND($H239*0.15,0),VLOOKUP($H239,'Office of Allowances Appendix B'!$A$1:$E$266,2,FALSE))</f>
        <v>16</v>
      </c>
      <c r="O239" s="24">
        <f>IF($H239&gt;265,ROUND($H239*0.25,0),VLOOKUP($H239,'Office of Allowances Appendix B'!$A$1:$E$266,3,FALSE))</f>
        <v>26</v>
      </c>
      <c r="P239" s="24">
        <f>IF($H239&gt;265,ROUND($H239*0.4,0),VLOOKUP($H239,'Office of Allowances Appendix B'!$A$1:$E$266,4,FALSE))</f>
        <v>41</v>
      </c>
      <c r="Q239" s="24">
        <f t="shared" si="21"/>
        <v>21</v>
      </c>
    </row>
    <row r="240" spans="1:17" x14ac:dyDescent="0.3">
      <c r="A240" s="80" t="s">
        <v>554</v>
      </c>
      <c r="B240" s="80" t="s">
        <v>564</v>
      </c>
      <c r="C240" s="80" t="s">
        <v>565</v>
      </c>
      <c r="D240" s="80" t="s">
        <v>113</v>
      </c>
      <c r="E240" s="81">
        <v>46023</v>
      </c>
      <c r="F240" s="81">
        <v>46387</v>
      </c>
      <c r="G240" s="80">
        <v>238</v>
      </c>
      <c r="H240" s="80">
        <v>138</v>
      </c>
      <c r="I240" s="80">
        <f t="shared" si="19"/>
        <v>376</v>
      </c>
      <c r="J240" s="82">
        <v>46204</v>
      </c>
      <c r="K240" s="80"/>
      <c r="L240" s="80">
        <v>10042</v>
      </c>
      <c r="N240" s="24">
        <f>IF($H240&gt;265,ROUND($H240*0.15,0),VLOOKUP($H240,'Office of Allowances Appendix B'!$A$1:$E$266,2,FALSE))</f>
        <v>21</v>
      </c>
      <c r="O240" s="24">
        <f>IF($H240&gt;265,ROUND($H240*0.25,0),VLOOKUP($H240,'Office of Allowances Appendix B'!$A$1:$E$266,3,FALSE))</f>
        <v>35</v>
      </c>
      <c r="P240" s="24">
        <f>IF($H240&gt;265,ROUND($H240*0.4,0),VLOOKUP($H240,'Office of Allowances Appendix B'!$A$1:$E$266,4,FALSE))</f>
        <v>55</v>
      </c>
      <c r="Q240" s="24">
        <f t="shared" si="21"/>
        <v>27</v>
      </c>
    </row>
    <row r="241" spans="1:17" x14ac:dyDescent="0.3">
      <c r="A241" s="80" t="s">
        <v>554</v>
      </c>
      <c r="B241" s="80" t="s">
        <v>566</v>
      </c>
      <c r="C241" s="80" t="s">
        <v>567</v>
      </c>
      <c r="D241" s="80" t="s">
        <v>113</v>
      </c>
      <c r="E241" s="81">
        <v>46023</v>
      </c>
      <c r="F241" s="81">
        <v>46387</v>
      </c>
      <c r="G241" s="80">
        <v>383</v>
      </c>
      <c r="H241" s="80">
        <v>176</v>
      </c>
      <c r="I241" s="80">
        <f t="shared" si="19"/>
        <v>559</v>
      </c>
      <c r="J241" s="82">
        <v>46204</v>
      </c>
      <c r="K241" s="80"/>
      <c r="L241" s="80">
        <v>11136</v>
      </c>
      <c r="N241" s="24">
        <f>IF($H241&gt;265,ROUND($H241*0.15,0),VLOOKUP($H241,'Office of Allowances Appendix B'!$A$1:$E$266,2,FALSE))</f>
        <v>26</v>
      </c>
      <c r="O241" s="24">
        <f>IF($H241&gt;265,ROUND($H241*0.25,0),VLOOKUP($H241,'Office of Allowances Appendix B'!$A$1:$E$266,3,FALSE))</f>
        <v>44</v>
      </c>
      <c r="P241" s="24">
        <f>IF($H241&gt;265,ROUND($H241*0.4,0),VLOOKUP($H241,'Office of Allowances Appendix B'!$A$1:$E$266,4,FALSE))</f>
        <v>71</v>
      </c>
      <c r="Q241" s="24">
        <f t="shared" si="21"/>
        <v>35</v>
      </c>
    </row>
    <row r="242" spans="1:17" x14ac:dyDescent="0.3">
      <c r="A242" s="80" t="s">
        <v>554</v>
      </c>
      <c r="B242" s="80" t="s">
        <v>568</v>
      </c>
      <c r="C242" s="80" t="s">
        <v>569</v>
      </c>
      <c r="D242" s="80" t="s">
        <v>113</v>
      </c>
      <c r="E242" s="81">
        <v>46023</v>
      </c>
      <c r="F242" s="81">
        <v>46387</v>
      </c>
      <c r="G242" s="80">
        <v>155</v>
      </c>
      <c r="H242" s="80">
        <v>111</v>
      </c>
      <c r="I242" s="80">
        <f t="shared" si="19"/>
        <v>266</v>
      </c>
      <c r="J242" s="82">
        <v>46204</v>
      </c>
      <c r="K242" s="80"/>
      <c r="L242" s="80">
        <v>91150</v>
      </c>
      <c r="N242" s="24">
        <f>IF($H242&gt;265,ROUND($H242*0.15,0),VLOOKUP($H242,'Office of Allowances Appendix B'!$A$1:$E$266,2,FALSE))</f>
        <v>17</v>
      </c>
      <c r="O242" s="24">
        <f>IF($H242&gt;265,ROUND($H242*0.25,0),VLOOKUP($H242,'Office of Allowances Appendix B'!$A$1:$E$266,3,FALSE))</f>
        <v>28</v>
      </c>
      <c r="P242" s="24">
        <f>IF($H242&gt;265,ROUND($H242*0.4,0),VLOOKUP($H242,'Office of Allowances Appendix B'!$A$1:$E$266,4,FALSE))</f>
        <v>44</v>
      </c>
      <c r="Q242" s="24">
        <f t="shared" si="21"/>
        <v>22</v>
      </c>
    </row>
    <row r="243" spans="1:17" x14ac:dyDescent="0.3">
      <c r="A243" s="80" t="s">
        <v>554</v>
      </c>
      <c r="B243" s="80" t="s">
        <v>570</v>
      </c>
      <c r="C243" s="80" t="s">
        <v>571</v>
      </c>
      <c r="D243" s="80" t="s">
        <v>113</v>
      </c>
      <c r="E243" s="81">
        <v>46023</v>
      </c>
      <c r="F243" s="81">
        <v>46387</v>
      </c>
      <c r="G243" s="80">
        <v>262</v>
      </c>
      <c r="H243" s="80">
        <v>153</v>
      </c>
      <c r="I243" s="80">
        <f t="shared" si="19"/>
        <v>415</v>
      </c>
      <c r="J243" s="82">
        <v>46204</v>
      </c>
      <c r="K243" s="80"/>
      <c r="L243" s="80">
        <v>12415</v>
      </c>
      <c r="N243" s="24">
        <f>IF($H243&gt;265,ROUND($H243*0.15,0),VLOOKUP($H243,'Office of Allowances Appendix B'!$A$1:$E$266,2,FALSE))</f>
        <v>23</v>
      </c>
      <c r="O243" s="24">
        <f>IF($H243&gt;265,ROUND($H243*0.25,0),VLOOKUP($H243,'Office of Allowances Appendix B'!$A$1:$E$266,3,FALSE))</f>
        <v>38</v>
      </c>
      <c r="P243" s="24">
        <f>IF($H243&gt;265,ROUND($H243*0.4,0),VLOOKUP($H243,'Office of Allowances Appendix B'!$A$1:$E$266,4,FALSE))</f>
        <v>61</v>
      </c>
      <c r="Q243" s="24">
        <f t="shared" si="21"/>
        <v>31</v>
      </c>
    </row>
    <row r="244" spans="1:17" x14ac:dyDescent="0.3">
      <c r="A244" s="80" t="s">
        <v>554</v>
      </c>
      <c r="B244" s="80" t="s">
        <v>572</v>
      </c>
      <c r="C244" s="80" t="s">
        <v>573</v>
      </c>
      <c r="D244" s="80" t="s">
        <v>113</v>
      </c>
      <c r="E244" s="81">
        <v>46023</v>
      </c>
      <c r="F244" s="81">
        <v>46387</v>
      </c>
      <c r="G244" s="80">
        <v>179</v>
      </c>
      <c r="H244" s="80">
        <v>95</v>
      </c>
      <c r="I244" s="80">
        <f t="shared" si="19"/>
        <v>274</v>
      </c>
      <c r="J244" s="82">
        <v>46204</v>
      </c>
      <c r="K244" s="80"/>
      <c r="L244" s="80">
        <v>91154</v>
      </c>
      <c r="N244" s="24">
        <f>IF($H244&gt;265,ROUND($H244*0.15,0),VLOOKUP($H244,'Office of Allowances Appendix B'!$A$1:$E$266,2,FALSE))</f>
        <v>14</v>
      </c>
      <c r="O244" s="24">
        <f>IF($H244&gt;265,ROUND($H244*0.25,0),VLOOKUP($H244,'Office of Allowances Appendix B'!$A$1:$E$266,3,FALSE))</f>
        <v>24</v>
      </c>
      <c r="P244" s="24">
        <f>IF($H244&gt;265,ROUND($H244*0.4,0),VLOOKUP($H244,'Office of Allowances Appendix B'!$A$1:$E$266,4,FALSE))</f>
        <v>38</v>
      </c>
      <c r="Q244" s="24">
        <f t="shared" si="21"/>
        <v>19</v>
      </c>
    </row>
    <row r="245" spans="1:17" x14ac:dyDescent="0.3">
      <c r="A245" s="80" t="s">
        <v>554</v>
      </c>
      <c r="B245" s="80" t="s">
        <v>574</v>
      </c>
      <c r="C245" s="80" t="s">
        <v>575</v>
      </c>
      <c r="D245" s="80" t="s">
        <v>113</v>
      </c>
      <c r="E245" s="81">
        <v>46023</v>
      </c>
      <c r="F245" s="81">
        <v>46387</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3">
      <c r="A246" s="80" t="s">
        <v>554</v>
      </c>
      <c r="B246" s="80" t="s">
        <v>576</v>
      </c>
      <c r="C246" s="80" t="s">
        <v>577</v>
      </c>
      <c r="D246" s="80" t="s">
        <v>113</v>
      </c>
      <c r="E246" s="81">
        <v>46023</v>
      </c>
      <c r="F246" s="81">
        <v>46387</v>
      </c>
      <c r="G246" s="80">
        <v>150</v>
      </c>
      <c r="H246" s="80">
        <v>94</v>
      </c>
      <c r="I246" s="80">
        <f t="shared" si="19"/>
        <v>244</v>
      </c>
      <c r="J246" s="82">
        <v>46204</v>
      </c>
      <c r="K246" s="80"/>
      <c r="L246" s="80">
        <v>91146</v>
      </c>
      <c r="N246" s="24">
        <f>IF($H246&gt;265,ROUND($H246*0.15,0),VLOOKUP($H246,'Office of Allowances Appendix B'!$A$1:$E$266,2,FALSE))</f>
        <v>14</v>
      </c>
      <c r="O246" s="24">
        <f>IF($H246&gt;265,ROUND($H246*0.25,0),VLOOKUP($H246,'Office of Allowances Appendix B'!$A$1:$E$266,3,FALSE))</f>
        <v>24</v>
      </c>
      <c r="P246" s="24">
        <f>IF($H246&gt;265,ROUND($H246*0.4,0),VLOOKUP($H246,'Office of Allowances Appendix B'!$A$1:$E$266,4,FALSE))</f>
        <v>37</v>
      </c>
      <c r="Q246" s="24">
        <f t="shared" si="21"/>
        <v>19</v>
      </c>
    </row>
    <row r="247" spans="1:17" x14ac:dyDescent="0.3">
      <c r="A247" s="80" t="s">
        <v>554</v>
      </c>
      <c r="B247" s="80" t="s">
        <v>578</v>
      </c>
      <c r="C247" s="80" t="s">
        <v>579</v>
      </c>
      <c r="D247" s="80" t="s">
        <v>113</v>
      </c>
      <c r="E247" s="81">
        <v>46023</v>
      </c>
      <c r="F247" s="81">
        <v>46387</v>
      </c>
      <c r="G247" s="80">
        <v>266</v>
      </c>
      <c r="H247" s="80">
        <v>140</v>
      </c>
      <c r="I247" s="80">
        <f t="shared" si="19"/>
        <v>406</v>
      </c>
      <c r="J247" s="82">
        <v>46204</v>
      </c>
      <c r="K247" s="80"/>
      <c r="L247" s="80">
        <v>12648</v>
      </c>
      <c r="N247" s="24">
        <f>IF($H247&gt;265,ROUND($H247*0.15,0),VLOOKUP($H247,'Office of Allowances Appendix B'!$A$1:$E$266,2,FALSE))</f>
        <v>21</v>
      </c>
      <c r="O247" s="24">
        <f>IF($H247&gt;265,ROUND($H247*0.25,0),VLOOKUP($H247,'Office of Allowances Appendix B'!$A$1:$E$266,3,FALSE))</f>
        <v>35</v>
      </c>
      <c r="P247" s="24">
        <f>IF($H247&gt;265,ROUND($H247*0.4,0),VLOOKUP($H247,'Office of Allowances Appendix B'!$A$1:$E$266,4,FALSE))</f>
        <v>56</v>
      </c>
      <c r="Q247" s="24">
        <f t="shared" si="21"/>
        <v>28</v>
      </c>
    </row>
    <row r="248" spans="1:17" x14ac:dyDescent="0.3">
      <c r="A248" s="80" t="s">
        <v>554</v>
      </c>
      <c r="B248" s="80" t="s">
        <v>580</v>
      </c>
      <c r="C248" s="80" t="s">
        <v>581</v>
      </c>
      <c r="D248" s="80" t="s">
        <v>113</v>
      </c>
      <c r="E248" s="81">
        <v>46023</v>
      </c>
      <c r="F248" s="81">
        <v>46387</v>
      </c>
      <c r="G248" s="80">
        <v>121</v>
      </c>
      <c r="H248" s="80">
        <v>95</v>
      </c>
      <c r="I248" s="80">
        <f t="shared" si="19"/>
        <v>216</v>
      </c>
      <c r="J248" s="82">
        <v>46204</v>
      </c>
      <c r="K248" s="80"/>
      <c r="L248" s="80">
        <v>91145</v>
      </c>
      <c r="N248" s="24">
        <f>IF($H248&gt;265,ROUND($H248*0.15,0),VLOOKUP($H248,'Office of Allowances Appendix B'!$A$1:$E$266,2,FALSE))</f>
        <v>14</v>
      </c>
      <c r="O248" s="24">
        <f>IF($H248&gt;265,ROUND($H248*0.25,0),VLOOKUP($H248,'Office of Allowances Appendix B'!$A$1:$E$266,3,FALSE))</f>
        <v>24</v>
      </c>
      <c r="P248" s="24">
        <f>IF($H248&gt;265,ROUND($H248*0.4,0),VLOOKUP($H248,'Office of Allowances Appendix B'!$A$1:$E$266,4,FALSE))</f>
        <v>38</v>
      </c>
      <c r="Q248" s="24">
        <f t="shared" si="21"/>
        <v>19</v>
      </c>
    </row>
    <row r="249" spans="1:17" x14ac:dyDescent="0.3">
      <c r="A249" s="80" t="s">
        <v>582</v>
      </c>
      <c r="B249" s="80" t="s">
        <v>109</v>
      </c>
      <c r="C249" s="80" t="s">
        <v>583</v>
      </c>
      <c r="D249" s="80" t="s">
        <v>113</v>
      </c>
      <c r="E249" s="81">
        <v>46023</v>
      </c>
      <c r="F249" s="81">
        <v>46387</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3">
      <c r="A250" s="80" t="s">
        <v>582</v>
      </c>
      <c r="B250" s="80" t="s">
        <v>584</v>
      </c>
      <c r="C250" s="80" t="s">
        <v>585</v>
      </c>
      <c r="D250" s="80" t="s">
        <v>113</v>
      </c>
      <c r="E250" s="81">
        <v>46023</v>
      </c>
      <c r="F250" s="81">
        <v>46387</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3">
      <c r="A251" s="80" t="s">
        <v>586</v>
      </c>
      <c r="B251" s="80" t="s">
        <v>109</v>
      </c>
      <c r="C251" s="80" t="s">
        <v>587</v>
      </c>
      <c r="D251" s="80" t="s">
        <v>113</v>
      </c>
      <c r="E251" s="81">
        <v>46023</v>
      </c>
      <c r="F251" s="81">
        <v>46387</v>
      </c>
      <c r="G251" s="80">
        <v>207</v>
      </c>
      <c r="H251" s="80">
        <v>102</v>
      </c>
      <c r="I251" s="80">
        <f t="shared" si="19"/>
        <v>309</v>
      </c>
      <c r="J251" s="82">
        <v>46143</v>
      </c>
      <c r="K251" s="80"/>
      <c r="L251" s="80">
        <v>11917</v>
      </c>
      <c r="N251" s="24">
        <f>IF($H251&gt;265,ROUND($H251*0.15,0),VLOOKUP($H251,'Office of Allowances Appendix B'!$A$1:$E$266,2,FALSE))</f>
        <v>15</v>
      </c>
      <c r="O251" s="24">
        <f>IF($H251&gt;265,ROUND($H251*0.25,0),VLOOKUP($H251,'Office of Allowances Appendix B'!$A$1:$E$266,3,FALSE))</f>
        <v>26</v>
      </c>
      <c r="P251" s="24">
        <f>IF($H251&gt;265,ROUND($H251*0.4,0),VLOOKUP($H251,'Office of Allowances Appendix B'!$A$1:$E$266,4,FALSE))</f>
        <v>41</v>
      </c>
      <c r="Q251" s="24">
        <f t="shared" si="21"/>
        <v>20</v>
      </c>
    </row>
    <row r="252" spans="1:17" x14ac:dyDescent="0.3">
      <c r="A252" s="80" t="s">
        <v>586</v>
      </c>
      <c r="B252" s="80" t="s">
        <v>588</v>
      </c>
      <c r="C252" s="80" t="s">
        <v>589</v>
      </c>
      <c r="D252" s="80" t="s">
        <v>113</v>
      </c>
      <c r="E252" s="81">
        <v>46023</v>
      </c>
      <c r="F252" s="81">
        <v>46387</v>
      </c>
      <c r="G252" s="80">
        <v>207</v>
      </c>
      <c r="H252" s="80">
        <v>102</v>
      </c>
      <c r="I252" s="80">
        <f t="shared" si="19"/>
        <v>309</v>
      </c>
      <c r="J252" s="82">
        <v>46143</v>
      </c>
      <c r="K252" s="80"/>
      <c r="L252" s="80">
        <v>11044</v>
      </c>
      <c r="N252" s="24">
        <f>IF($H252&gt;265,ROUND($H252*0.15,0),VLOOKUP($H252,'Office of Allowances Appendix B'!$A$1:$E$266,2,FALSE))</f>
        <v>15</v>
      </c>
      <c r="O252" s="24">
        <f>IF($H252&gt;265,ROUND($H252*0.25,0),VLOOKUP($H252,'Office of Allowances Appendix B'!$A$1:$E$266,3,FALSE))</f>
        <v>26</v>
      </c>
      <c r="P252" s="24">
        <f>IF($H252&gt;265,ROUND($H252*0.4,0),VLOOKUP($H252,'Office of Allowances Appendix B'!$A$1:$E$266,4,FALSE))</f>
        <v>41</v>
      </c>
      <c r="Q252" s="24">
        <f t="shared" si="21"/>
        <v>20</v>
      </c>
    </row>
    <row r="253" spans="1:17" x14ac:dyDescent="0.3">
      <c r="A253" s="80" t="s">
        <v>590</v>
      </c>
      <c r="B253" s="80" t="s">
        <v>109</v>
      </c>
      <c r="C253" s="80" t="s">
        <v>591</v>
      </c>
      <c r="D253" s="80" t="s">
        <v>113</v>
      </c>
      <c r="E253" s="81">
        <v>46023</v>
      </c>
      <c r="F253" s="81">
        <v>46387</v>
      </c>
      <c r="G253" s="80">
        <v>147</v>
      </c>
      <c r="H253" s="80">
        <v>153</v>
      </c>
      <c r="I253" s="80">
        <f t="shared" si="19"/>
        <v>300</v>
      </c>
      <c r="J253" s="82">
        <v>46174</v>
      </c>
      <c r="K253" s="80"/>
      <c r="L253" s="80">
        <v>11745</v>
      </c>
      <c r="N253" s="24">
        <f>IF($H253&gt;265,ROUND($H253*0.15,0),VLOOKUP($H253,'Office of Allowances Appendix B'!$A$1:$E$266,2,FALSE))</f>
        <v>23</v>
      </c>
      <c r="O253" s="24">
        <f>IF($H253&gt;265,ROUND($H253*0.25,0),VLOOKUP($H253,'Office of Allowances Appendix B'!$A$1:$E$266,3,FALSE))</f>
        <v>38</v>
      </c>
      <c r="P253" s="24">
        <f>IF($H253&gt;265,ROUND($H253*0.4,0),VLOOKUP($H253,'Office of Allowances Appendix B'!$A$1:$E$266,4,FALSE))</f>
        <v>61</v>
      </c>
      <c r="Q253" s="24">
        <f t="shared" si="21"/>
        <v>31</v>
      </c>
    </row>
    <row r="254" spans="1:17" x14ac:dyDescent="0.3">
      <c r="A254" s="80" t="s">
        <v>590</v>
      </c>
      <c r="B254" s="80" t="s">
        <v>592</v>
      </c>
      <c r="C254" s="80" t="s">
        <v>593</v>
      </c>
      <c r="D254" s="80" t="s">
        <v>113</v>
      </c>
      <c r="E254" s="81">
        <v>46023</v>
      </c>
      <c r="F254" s="81">
        <v>46387</v>
      </c>
      <c r="G254" s="80">
        <v>147</v>
      </c>
      <c r="H254" s="80">
        <v>153</v>
      </c>
      <c r="I254" s="80">
        <f t="shared" si="19"/>
        <v>300</v>
      </c>
      <c r="J254" s="82">
        <v>46174</v>
      </c>
      <c r="K254" s="80"/>
      <c r="L254" s="80">
        <v>10044</v>
      </c>
      <c r="N254" s="24">
        <f>IF($H254&gt;265,ROUND($H254*0.15,0),VLOOKUP($H254,'Office of Allowances Appendix B'!$A$1:$E$266,2,FALSE))</f>
        <v>23</v>
      </c>
      <c r="O254" s="24">
        <f>IF($H254&gt;265,ROUND($H254*0.25,0),VLOOKUP($H254,'Office of Allowances Appendix B'!$A$1:$E$266,3,FALSE))</f>
        <v>38</v>
      </c>
      <c r="P254" s="24">
        <f>IF($H254&gt;265,ROUND($H254*0.4,0),VLOOKUP($H254,'Office of Allowances Appendix B'!$A$1:$E$266,4,FALSE))</f>
        <v>61</v>
      </c>
      <c r="Q254" s="24">
        <f t="shared" si="21"/>
        <v>31</v>
      </c>
    </row>
    <row r="255" spans="1:17" x14ac:dyDescent="0.3">
      <c r="A255" s="80" t="s">
        <v>594</v>
      </c>
      <c r="B255" s="80" t="s">
        <v>109</v>
      </c>
      <c r="C255" s="80" t="s">
        <v>595</v>
      </c>
      <c r="D255" s="80" t="s">
        <v>113</v>
      </c>
      <c r="E255" s="81">
        <v>46023</v>
      </c>
      <c r="F255" s="81">
        <v>46387</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3">
      <c r="A256" s="80" t="s">
        <v>594</v>
      </c>
      <c r="B256" s="80" t="s">
        <v>596</v>
      </c>
      <c r="C256" s="80" t="s">
        <v>597</v>
      </c>
      <c r="D256" s="80" t="s">
        <v>113</v>
      </c>
      <c r="E256" s="81">
        <v>46023</v>
      </c>
      <c r="F256" s="81">
        <v>46387</v>
      </c>
      <c r="G256" s="80">
        <v>234</v>
      </c>
      <c r="H256" s="80">
        <v>117</v>
      </c>
      <c r="I256" s="80">
        <f t="shared" si="19"/>
        <v>351</v>
      </c>
      <c r="J256" s="82">
        <v>45931</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3">
      <c r="A257" s="80" t="s">
        <v>594</v>
      </c>
      <c r="B257" s="80" t="s">
        <v>598</v>
      </c>
      <c r="C257" s="80" t="s">
        <v>599</v>
      </c>
      <c r="D257" s="80" t="s">
        <v>113</v>
      </c>
      <c r="E257" s="81">
        <v>46023</v>
      </c>
      <c r="F257" s="81">
        <v>46387</v>
      </c>
      <c r="G257" s="80">
        <v>81</v>
      </c>
      <c r="H257" s="80">
        <v>76</v>
      </c>
      <c r="I257" s="80">
        <f t="shared" si="19"/>
        <v>157</v>
      </c>
      <c r="J257" s="82">
        <v>45931</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3">
      <c r="A258" s="80" t="s">
        <v>600</v>
      </c>
      <c r="B258" s="80" t="s">
        <v>109</v>
      </c>
      <c r="C258" s="80" t="s">
        <v>601</v>
      </c>
      <c r="D258" s="80" t="s">
        <v>113</v>
      </c>
      <c r="E258" s="81">
        <v>46023</v>
      </c>
      <c r="F258" s="81">
        <v>46387</v>
      </c>
      <c r="G258" s="80">
        <v>171</v>
      </c>
      <c r="H258" s="80">
        <v>103</v>
      </c>
      <c r="I258" s="80">
        <f t="shared" si="19"/>
        <v>274</v>
      </c>
      <c r="J258" s="82">
        <v>45870</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3">
      <c r="A259" s="80" t="s">
        <v>600</v>
      </c>
      <c r="B259" s="80" t="s">
        <v>602</v>
      </c>
      <c r="C259" s="80" t="s">
        <v>603</v>
      </c>
      <c r="D259" s="80"/>
      <c r="E259" s="81">
        <v>46023</v>
      </c>
      <c r="F259" s="81">
        <v>46126</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3">
      <c r="A260" s="80" t="s">
        <v>600</v>
      </c>
      <c r="B260" s="80" t="s">
        <v>602</v>
      </c>
      <c r="C260" s="80" t="s">
        <v>603</v>
      </c>
      <c r="D260" s="80" t="s">
        <v>113</v>
      </c>
      <c r="E260" s="81">
        <v>46127</v>
      </c>
      <c r="F260" s="81">
        <v>46310</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3">
      <c r="A261" s="80" t="s">
        <v>600</v>
      </c>
      <c r="B261" s="80" t="s">
        <v>602</v>
      </c>
      <c r="C261" s="80" t="s">
        <v>603</v>
      </c>
      <c r="D261" s="80" t="s">
        <v>140</v>
      </c>
      <c r="E261" s="81">
        <v>46311</v>
      </c>
      <c r="F261" s="81">
        <v>46387</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3">
      <c r="A262" s="80" t="s">
        <v>600</v>
      </c>
      <c r="B262" s="80" t="s">
        <v>604</v>
      </c>
      <c r="C262" s="80" t="s">
        <v>605</v>
      </c>
      <c r="D262" s="80"/>
      <c r="E262" s="81">
        <v>46023</v>
      </c>
      <c r="F262" s="81">
        <v>46126</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3">
      <c r="A263" s="80" t="s">
        <v>600</v>
      </c>
      <c r="B263" s="80" t="s">
        <v>604</v>
      </c>
      <c r="C263" s="80" t="s">
        <v>605</v>
      </c>
      <c r="D263" s="80" t="s">
        <v>113</v>
      </c>
      <c r="E263" s="81">
        <v>46127</v>
      </c>
      <c r="F263" s="81">
        <v>46310</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3">
      <c r="A264" s="80" t="s">
        <v>600</v>
      </c>
      <c r="B264" s="80" t="s">
        <v>604</v>
      </c>
      <c r="C264" s="80" t="s">
        <v>605</v>
      </c>
      <c r="D264" s="80" t="s">
        <v>140</v>
      </c>
      <c r="E264" s="81">
        <v>46311</v>
      </c>
      <c r="F264" s="81">
        <v>46387</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3">
      <c r="A265" s="80" t="s">
        <v>600</v>
      </c>
      <c r="B265" s="80" t="s">
        <v>606</v>
      </c>
      <c r="C265" s="80" t="s">
        <v>607</v>
      </c>
      <c r="D265" s="80"/>
      <c r="E265" s="81">
        <v>46023</v>
      </c>
      <c r="F265" s="81">
        <v>46203</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3">
      <c r="A266" s="80" t="s">
        <v>600</v>
      </c>
      <c r="B266" s="80" t="s">
        <v>606</v>
      </c>
      <c r="C266" s="80" t="s">
        <v>607</v>
      </c>
      <c r="D266" s="80" t="s">
        <v>113</v>
      </c>
      <c r="E266" s="81">
        <v>46204</v>
      </c>
      <c r="F266" s="81">
        <v>46295</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3">
      <c r="A267" s="80" t="s">
        <v>600</v>
      </c>
      <c r="B267" s="80" t="s">
        <v>606</v>
      </c>
      <c r="C267" s="80" t="s">
        <v>607</v>
      </c>
      <c r="D267" s="80" t="s">
        <v>140</v>
      </c>
      <c r="E267" s="81">
        <v>46296</v>
      </c>
      <c r="F267" s="81">
        <v>46387</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3">
      <c r="A268" s="80" t="s">
        <v>600</v>
      </c>
      <c r="B268" s="80" t="s">
        <v>608</v>
      </c>
      <c r="C268" s="80" t="s">
        <v>609</v>
      </c>
      <c r="D268" s="80" t="s">
        <v>113</v>
      </c>
      <c r="E268" s="81">
        <v>46023</v>
      </c>
      <c r="F268" s="81">
        <v>46387</v>
      </c>
      <c r="G268" s="80">
        <v>171</v>
      </c>
      <c r="H268" s="80">
        <v>103</v>
      </c>
      <c r="I268" s="80">
        <f t="shared" si="19"/>
        <v>274</v>
      </c>
      <c r="J268" s="82">
        <v>45870</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3">
      <c r="A269" s="80" t="s">
        <v>610</v>
      </c>
      <c r="B269" s="80" t="s">
        <v>109</v>
      </c>
      <c r="C269" s="80" t="s">
        <v>611</v>
      </c>
      <c r="D269" s="80" t="s">
        <v>113</v>
      </c>
      <c r="E269" s="81">
        <v>46023</v>
      </c>
      <c r="F269" s="81">
        <v>46387</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3">
      <c r="A270" s="80" t="s">
        <v>610</v>
      </c>
      <c r="B270" s="80" t="s">
        <v>612</v>
      </c>
      <c r="C270" s="80" t="s">
        <v>613</v>
      </c>
      <c r="D270" s="80" t="s">
        <v>113</v>
      </c>
      <c r="E270" s="81">
        <v>46023</v>
      </c>
      <c r="F270" s="81">
        <v>46387</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3">
      <c r="A271" s="80" t="s">
        <v>610</v>
      </c>
      <c r="B271" s="80" t="s">
        <v>614</v>
      </c>
      <c r="C271" s="80" t="s">
        <v>615</v>
      </c>
      <c r="D271" s="80" t="s">
        <v>113</v>
      </c>
      <c r="E271" s="81">
        <v>46023</v>
      </c>
      <c r="F271" s="81">
        <v>46387</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3">
      <c r="A272" s="80" t="s">
        <v>610</v>
      </c>
      <c r="B272" s="80" t="s">
        <v>616</v>
      </c>
      <c r="C272" s="80" t="s">
        <v>617</v>
      </c>
      <c r="D272" s="80" t="s">
        <v>113</v>
      </c>
      <c r="E272" s="81">
        <v>46023</v>
      </c>
      <c r="F272" s="81">
        <v>46387</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3">
      <c r="A273" s="80" t="s">
        <v>610</v>
      </c>
      <c r="B273" s="80" t="s">
        <v>618</v>
      </c>
      <c r="C273" s="80" t="s">
        <v>619</v>
      </c>
      <c r="D273" s="80" t="s">
        <v>113</v>
      </c>
      <c r="E273" s="81">
        <v>46023</v>
      </c>
      <c r="F273" s="81">
        <v>46387</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3">
      <c r="A274" s="80" t="s">
        <v>610</v>
      </c>
      <c r="B274" s="80" t="s">
        <v>620</v>
      </c>
      <c r="C274" s="80" t="s">
        <v>621</v>
      </c>
      <c r="D274" s="80" t="s">
        <v>113</v>
      </c>
      <c r="E274" s="81">
        <v>46023</v>
      </c>
      <c r="F274" s="81">
        <v>46387</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3">
      <c r="A275" s="80" t="s">
        <v>610</v>
      </c>
      <c r="B275" s="80" t="s">
        <v>487</v>
      </c>
      <c r="C275" s="80" t="s">
        <v>622</v>
      </c>
      <c r="D275" s="80" t="s">
        <v>113</v>
      </c>
      <c r="E275" s="81">
        <v>46023</v>
      </c>
      <c r="F275" s="81">
        <v>46387</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3">
      <c r="A276" s="80" t="s">
        <v>610</v>
      </c>
      <c r="B276" s="80" t="s">
        <v>623</v>
      </c>
      <c r="C276" s="80" t="s">
        <v>624</v>
      </c>
      <c r="D276" s="80" t="s">
        <v>113</v>
      </c>
      <c r="E276" s="81">
        <v>46023</v>
      </c>
      <c r="F276" s="81">
        <v>46387</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3">
      <c r="A277" s="80" t="s">
        <v>625</v>
      </c>
      <c r="B277" s="80" t="s">
        <v>625</v>
      </c>
      <c r="C277" s="80" t="s">
        <v>626</v>
      </c>
      <c r="D277" s="80" t="s">
        <v>113</v>
      </c>
      <c r="E277" s="81">
        <v>46023</v>
      </c>
      <c r="F277" s="81">
        <v>46387</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3">
      <c r="A278" s="80" t="s">
        <v>627</v>
      </c>
      <c r="B278" s="80" t="s">
        <v>109</v>
      </c>
      <c r="C278" s="80" t="s">
        <v>628</v>
      </c>
      <c r="D278" s="80"/>
      <c r="E278" s="81">
        <v>46023</v>
      </c>
      <c r="F278" s="81">
        <v>46142</v>
      </c>
      <c r="G278" s="80">
        <v>205</v>
      </c>
      <c r="H278" s="80">
        <v>115</v>
      </c>
      <c r="I278" s="80">
        <f t="shared" si="23"/>
        <v>320</v>
      </c>
      <c r="J278" s="82">
        <v>46082</v>
      </c>
      <c r="K278" s="80"/>
      <c r="L278" s="80">
        <v>11764</v>
      </c>
      <c r="N278" s="24">
        <f>IF($H278&gt;265,ROUND($H278*0.15,0),VLOOKUP($H278,'Office of Allowances Appendix B'!$A$1:$E$266,2,FALSE))</f>
        <v>17</v>
      </c>
      <c r="O278" s="24">
        <f>IF($H278&gt;265,ROUND($H278*0.25,0),VLOOKUP($H278,'Office of Allowances Appendix B'!$A$1:$E$266,3,FALSE))</f>
        <v>29</v>
      </c>
      <c r="P278" s="24">
        <f>IF($H278&gt;265,ROUND($H278*0.4,0),VLOOKUP($H278,'Office of Allowances Appendix B'!$A$1:$E$266,4,FALSE))</f>
        <v>46</v>
      </c>
      <c r="Q278" s="24">
        <f t="shared" si="25"/>
        <v>23</v>
      </c>
    </row>
    <row r="279" spans="1:17" x14ac:dyDescent="0.3">
      <c r="A279" s="80" t="s">
        <v>627</v>
      </c>
      <c r="B279" s="80" t="s">
        <v>109</v>
      </c>
      <c r="C279" s="80" t="s">
        <v>628</v>
      </c>
      <c r="D279" s="80" t="s">
        <v>113</v>
      </c>
      <c r="E279" s="81">
        <v>46143</v>
      </c>
      <c r="F279" s="81">
        <v>46326</v>
      </c>
      <c r="G279" s="80">
        <v>229</v>
      </c>
      <c r="H279" s="80">
        <v>118</v>
      </c>
      <c r="I279" s="80">
        <f t="shared" si="23"/>
        <v>347</v>
      </c>
      <c r="J279" s="82">
        <v>46082</v>
      </c>
      <c r="K279" s="80"/>
      <c r="L279" s="80">
        <v>11764</v>
      </c>
      <c r="N279" s="24">
        <f>IF($H279&gt;265,ROUND($H279*0.15,0),VLOOKUP($H279,'Office of Allowances Appendix B'!$A$1:$E$266,2,FALSE))</f>
        <v>18</v>
      </c>
      <c r="O279" s="24">
        <f>IF($H279&gt;265,ROUND($H279*0.25,0),VLOOKUP($H279,'Office of Allowances Appendix B'!$A$1:$E$266,3,FALSE))</f>
        <v>30</v>
      </c>
      <c r="P279" s="24">
        <f>IF($H279&gt;265,ROUND($H279*0.4,0),VLOOKUP($H279,'Office of Allowances Appendix B'!$A$1:$E$266,4,FALSE))</f>
        <v>47</v>
      </c>
      <c r="Q279" s="24">
        <f t="shared" si="25"/>
        <v>23</v>
      </c>
    </row>
    <row r="280" spans="1:17" x14ac:dyDescent="0.3">
      <c r="A280" s="80" t="s">
        <v>627</v>
      </c>
      <c r="B280" s="80" t="s">
        <v>109</v>
      </c>
      <c r="C280" s="80" t="s">
        <v>628</v>
      </c>
      <c r="D280" s="80" t="s">
        <v>140</v>
      </c>
      <c r="E280" s="81">
        <v>46327</v>
      </c>
      <c r="F280" s="81">
        <v>46387</v>
      </c>
      <c r="G280" s="80">
        <v>205</v>
      </c>
      <c r="H280" s="80">
        <v>115</v>
      </c>
      <c r="I280" s="80">
        <f t="shared" si="23"/>
        <v>320</v>
      </c>
      <c r="J280" s="82">
        <v>46082</v>
      </c>
      <c r="K280" s="80"/>
      <c r="L280" s="80">
        <v>11764</v>
      </c>
      <c r="N280" s="24">
        <f>IF($H280&gt;265,ROUND($H280*0.15,0),VLOOKUP($H280,'Office of Allowances Appendix B'!$A$1:$E$266,2,FALSE))</f>
        <v>17</v>
      </c>
      <c r="O280" s="24">
        <f>IF($H280&gt;265,ROUND($H280*0.25,0),VLOOKUP($H280,'Office of Allowances Appendix B'!$A$1:$E$266,3,FALSE))</f>
        <v>29</v>
      </c>
      <c r="P280" s="24">
        <f>IF($H280&gt;265,ROUND($H280*0.4,0),VLOOKUP($H280,'Office of Allowances Appendix B'!$A$1:$E$266,4,FALSE))</f>
        <v>46</v>
      </c>
      <c r="Q280" s="24">
        <f t="shared" si="25"/>
        <v>23</v>
      </c>
    </row>
    <row r="281" spans="1:17" x14ac:dyDescent="0.3">
      <c r="A281" s="80" t="s">
        <v>627</v>
      </c>
      <c r="B281" s="80" t="s">
        <v>629</v>
      </c>
      <c r="C281" s="80" t="s">
        <v>630</v>
      </c>
      <c r="D281" s="80"/>
      <c r="E281" s="81">
        <v>46023</v>
      </c>
      <c r="F281" s="81">
        <v>46173</v>
      </c>
      <c r="G281" s="80">
        <v>325</v>
      </c>
      <c r="H281" s="80">
        <v>159</v>
      </c>
      <c r="I281" s="80">
        <f t="shared" si="23"/>
        <v>484</v>
      </c>
      <c r="J281" s="82">
        <v>45870</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3">
      <c r="A282" s="80" t="s">
        <v>627</v>
      </c>
      <c r="B282" s="80" t="s">
        <v>629</v>
      </c>
      <c r="C282" s="80" t="s">
        <v>630</v>
      </c>
      <c r="D282" s="80" t="s">
        <v>113</v>
      </c>
      <c r="E282" s="81">
        <v>46174</v>
      </c>
      <c r="F282" s="81">
        <v>46265</v>
      </c>
      <c r="G282" s="80">
        <v>524</v>
      </c>
      <c r="H282" s="80">
        <v>179</v>
      </c>
      <c r="I282" s="80">
        <f t="shared" si="23"/>
        <v>703</v>
      </c>
      <c r="J282" s="82">
        <v>45870</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3">
      <c r="A283" s="80" t="s">
        <v>627</v>
      </c>
      <c r="B283" s="80" t="s">
        <v>629</v>
      </c>
      <c r="C283" s="80" t="s">
        <v>630</v>
      </c>
      <c r="D283" s="80" t="s">
        <v>140</v>
      </c>
      <c r="E283" s="81">
        <v>46266</v>
      </c>
      <c r="F283" s="81">
        <v>46387</v>
      </c>
      <c r="G283" s="80">
        <v>325</v>
      </c>
      <c r="H283" s="80">
        <v>159</v>
      </c>
      <c r="I283" s="80">
        <f t="shared" si="23"/>
        <v>484</v>
      </c>
      <c r="J283" s="82">
        <v>45870</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3">
      <c r="A284" s="80" t="s">
        <v>627</v>
      </c>
      <c r="B284" s="80" t="s">
        <v>631</v>
      </c>
      <c r="C284" s="80" t="s">
        <v>632</v>
      </c>
      <c r="D284" s="80"/>
      <c r="E284" s="81">
        <v>46023</v>
      </c>
      <c r="F284" s="81">
        <v>46173</v>
      </c>
      <c r="G284" s="80">
        <v>325</v>
      </c>
      <c r="H284" s="80">
        <v>159</v>
      </c>
      <c r="I284" s="80">
        <f t="shared" si="23"/>
        <v>484</v>
      </c>
      <c r="J284" s="82">
        <v>45870</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3">
      <c r="A285" s="80" t="s">
        <v>627</v>
      </c>
      <c r="B285" s="80" t="s">
        <v>631</v>
      </c>
      <c r="C285" s="80" t="s">
        <v>632</v>
      </c>
      <c r="D285" s="80" t="s">
        <v>113</v>
      </c>
      <c r="E285" s="81">
        <v>46174</v>
      </c>
      <c r="F285" s="81">
        <v>46265</v>
      </c>
      <c r="G285" s="80">
        <v>524</v>
      </c>
      <c r="H285" s="80">
        <v>179</v>
      </c>
      <c r="I285" s="80">
        <f t="shared" si="23"/>
        <v>703</v>
      </c>
      <c r="J285" s="82">
        <v>45870</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3">
      <c r="A286" s="80" t="s">
        <v>627</v>
      </c>
      <c r="B286" s="80" t="s">
        <v>631</v>
      </c>
      <c r="C286" s="80" t="s">
        <v>632</v>
      </c>
      <c r="D286" s="80" t="s">
        <v>140</v>
      </c>
      <c r="E286" s="81">
        <v>46266</v>
      </c>
      <c r="F286" s="81">
        <v>46387</v>
      </c>
      <c r="G286" s="80">
        <v>325</v>
      </c>
      <c r="H286" s="80">
        <v>159</v>
      </c>
      <c r="I286" s="80">
        <f t="shared" si="23"/>
        <v>484</v>
      </c>
      <c r="J286" s="82">
        <v>45870</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3">
      <c r="A287" s="80" t="s">
        <v>627</v>
      </c>
      <c r="B287" s="80" t="s">
        <v>633</v>
      </c>
      <c r="C287" s="80" t="s">
        <v>634</v>
      </c>
      <c r="D287" s="80" t="s">
        <v>113</v>
      </c>
      <c r="E287" s="81">
        <v>46023</v>
      </c>
      <c r="F287" s="81">
        <v>46387</v>
      </c>
      <c r="G287" s="80">
        <v>296</v>
      </c>
      <c r="H287" s="80">
        <v>121</v>
      </c>
      <c r="I287" s="80">
        <f t="shared" si="23"/>
        <v>417</v>
      </c>
      <c r="J287" s="82">
        <v>46054</v>
      </c>
      <c r="K287" s="80"/>
      <c r="L287" s="80">
        <v>10126</v>
      </c>
      <c r="N287" s="24">
        <f>IF($H287&gt;265,ROUND($H287*0.15,0),VLOOKUP($H287,'Office of Allowances Appendix B'!$A$1:$E$266,2,FALSE))</f>
        <v>18</v>
      </c>
      <c r="O287" s="24">
        <f>IF($H287&gt;265,ROUND($H287*0.25,0),VLOOKUP($H287,'Office of Allowances Appendix B'!$A$1:$E$266,3,FALSE))</f>
        <v>30</v>
      </c>
      <c r="P287" s="24">
        <f>IF($H287&gt;265,ROUND($H287*0.4,0),VLOOKUP($H287,'Office of Allowances Appendix B'!$A$1:$E$266,4,FALSE))</f>
        <v>49</v>
      </c>
      <c r="Q287" s="24">
        <f t="shared" si="25"/>
        <v>24</v>
      </c>
    </row>
    <row r="288" spans="1:17" x14ac:dyDescent="0.3">
      <c r="A288" s="80" t="s">
        <v>627</v>
      </c>
      <c r="B288" s="80" t="s">
        <v>635</v>
      </c>
      <c r="C288" s="80" t="s">
        <v>636</v>
      </c>
      <c r="D288" s="80"/>
      <c r="E288" s="81">
        <v>46023</v>
      </c>
      <c r="F288" s="81">
        <v>46234</v>
      </c>
      <c r="G288" s="80">
        <v>257</v>
      </c>
      <c r="H288" s="80">
        <v>116</v>
      </c>
      <c r="I288" s="80">
        <f t="shared" si="23"/>
        <v>373</v>
      </c>
      <c r="J288" s="82">
        <v>45870</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3">
      <c r="A289" s="80" t="s">
        <v>627</v>
      </c>
      <c r="B289" s="80" t="s">
        <v>635</v>
      </c>
      <c r="C289" s="80" t="s">
        <v>636</v>
      </c>
      <c r="D289" s="80" t="s">
        <v>113</v>
      </c>
      <c r="E289" s="81">
        <v>46235</v>
      </c>
      <c r="F289" s="81">
        <v>46326</v>
      </c>
      <c r="G289" s="80">
        <v>460</v>
      </c>
      <c r="H289" s="80">
        <v>136</v>
      </c>
      <c r="I289" s="80">
        <f t="shared" si="23"/>
        <v>596</v>
      </c>
      <c r="J289" s="82">
        <v>45870</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3">
      <c r="A290" s="80" t="s">
        <v>627</v>
      </c>
      <c r="B290" s="80" t="s">
        <v>635</v>
      </c>
      <c r="C290" s="80" t="s">
        <v>636</v>
      </c>
      <c r="D290" s="80" t="s">
        <v>140</v>
      </c>
      <c r="E290" s="81">
        <v>46327</v>
      </c>
      <c r="F290" s="81">
        <v>46387</v>
      </c>
      <c r="G290" s="80">
        <v>257</v>
      </c>
      <c r="H290" s="80">
        <v>116</v>
      </c>
      <c r="I290" s="80">
        <f t="shared" si="23"/>
        <v>373</v>
      </c>
      <c r="J290" s="82">
        <v>45870</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3">
      <c r="A291" s="80" t="s">
        <v>637</v>
      </c>
      <c r="B291" s="80" t="s">
        <v>109</v>
      </c>
      <c r="C291" s="80" t="s">
        <v>638</v>
      </c>
      <c r="D291" s="80" t="s">
        <v>113</v>
      </c>
      <c r="E291" s="81">
        <v>46023</v>
      </c>
      <c r="F291" s="81">
        <v>46387</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3">
      <c r="A292" s="80" t="s">
        <v>637</v>
      </c>
      <c r="B292" s="80" t="s">
        <v>639</v>
      </c>
      <c r="C292" s="80" t="s">
        <v>640</v>
      </c>
      <c r="D292" s="80" t="s">
        <v>113</v>
      </c>
      <c r="E292" s="81">
        <v>46023</v>
      </c>
      <c r="F292" s="81">
        <v>46387</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3">
      <c r="A293" s="80" t="s">
        <v>637</v>
      </c>
      <c r="B293" s="80" t="s">
        <v>641</v>
      </c>
      <c r="C293" s="80" t="s">
        <v>642</v>
      </c>
      <c r="D293" s="80" t="s">
        <v>113</v>
      </c>
      <c r="E293" s="81">
        <v>46023</v>
      </c>
      <c r="F293" s="81">
        <v>46387</v>
      </c>
      <c r="G293" s="80">
        <v>255</v>
      </c>
      <c r="H293" s="80">
        <v>111</v>
      </c>
      <c r="I293" s="80">
        <f t="shared" si="23"/>
        <v>366</v>
      </c>
      <c r="J293" s="82">
        <v>46113</v>
      </c>
      <c r="K293" s="80"/>
      <c r="L293" s="80">
        <v>10839</v>
      </c>
      <c r="N293" s="24">
        <f>IF($H293&gt;265,ROUND($H293*0.15,0),VLOOKUP($H293,'Office of Allowances Appendix B'!$A$1:$E$266,2,FALSE))</f>
        <v>17</v>
      </c>
      <c r="O293" s="24">
        <f>IF($H293&gt;265,ROUND($H293*0.25,0),VLOOKUP($H293,'Office of Allowances Appendix B'!$A$1:$E$266,3,FALSE))</f>
        <v>28</v>
      </c>
      <c r="P293" s="24">
        <f>IF($H293&gt;265,ROUND($H293*0.4,0),VLOOKUP($H293,'Office of Allowances Appendix B'!$A$1:$E$266,4,FALSE))</f>
        <v>44</v>
      </c>
      <c r="Q293" s="24">
        <f t="shared" si="25"/>
        <v>22</v>
      </c>
    </row>
    <row r="294" spans="1:17" x14ac:dyDescent="0.3">
      <c r="A294" s="80" t="s">
        <v>643</v>
      </c>
      <c r="B294" s="80" t="s">
        <v>109</v>
      </c>
      <c r="C294" s="80" t="s">
        <v>644</v>
      </c>
      <c r="D294" s="80" t="s">
        <v>113</v>
      </c>
      <c r="E294" s="81">
        <v>46023</v>
      </c>
      <c r="F294" s="81">
        <v>46387</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3">
      <c r="A295" s="80" t="s">
        <v>643</v>
      </c>
      <c r="B295" s="80" t="s">
        <v>645</v>
      </c>
      <c r="C295" s="80" t="s">
        <v>646</v>
      </c>
      <c r="D295" s="80" t="s">
        <v>113</v>
      </c>
      <c r="E295" s="81">
        <v>46023</v>
      </c>
      <c r="F295" s="81">
        <v>46387</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3">
      <c r="A296" s="80" t="s">
        <v>647</v>
      </c>
      <c r="B296" s="80" t="s">
        <v>109</v>
      </c>
      <c r="C296" s="80" t="s">
        <v>648</v>
      </c>
      <c r="D296" s="80" t="s">
        <v>113</v>
      </c>
      <c r="E296" s="81">
        <v>46023</v>
      </c>
      <c r="F296" s="81">
        <v>46387</v>
      </c>
      <c r="G296" s="80">
        <v>139</v>
      </c>
      <c r="H296" s="80">
        <v>107</v>
      </c>
      <c r="I296" s="80">
        <f t="shared" si="23"/>
        <v>246</v>
      </c>
      <c r="J296" s="82">
        <v>46143</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3">
      <c r="A297" s="80" t="s">
        <v>647</v>
      </c>
      <c r="B297" s="80" t="s">
        <v>649</v>
      </c>
      <c r="C297" s="80" t="s">
        <v>650</v>
      </c>
      <c r="D297" s="80" t="s">
        <v>113</v>
      </c>
      <c r="E297" s="81">
        <v>46023</v>
      </c>
      <c r="F297" s="81">
        <v>46387</v>
      </c>
      <c r="G297" s="80">
        <v>154</v>
      </c>
      <c r="H297" s="80">
        <v>122</v>
      </c>
      <c r="I297" s="80">
        <f t="shared" si="23"/>
        <v>276</v>
      </c>
      <c r="J297" s="82">
        <v>46143</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3">
      <c r="A298" s="80" t="s">
        <v>647</v>
      </c>
      <c r="B298" s="80" t="s">
        <v>651</v>
      </c>
      <c r="C298" s="80" t="s">
        <v>652</v>
      </c>
      <c r="D298" s="80" t="s">
        <v>113</v>
      </c>
      <c r="E298" s="81">
        <v>46023</v>
      </c>
      <c r="F298" s="81">
        <v>46387</v>
      </c>
      <c r="G298" s="80">
        <v>139</v>
      </c>
      <c r="H298" s="80">
        <v>107</v>
      </c>
      <c r="I298" s="80">
        <f t="shared" si="23"/>
        <v>246</v>
      </c>
      <c r="J298" s="82">
        <v>46143</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3">
      <c r="A299" s="80" t="s">
        <v>647</v>
      </c>
      <c r="B299" s="80" t="s">
        <v>653</v>
      </c>
      <c r="C299" s="80" t="s">
        <v>654</v>
      </c>
      <c r="D299" s="80" t="s">
        <v>113</v>
      </c>
      <c r="E299" s="81">
        <v>46023</v>
      </c>
      <c r="F299" s="81">
        <v>46387</v>
      </c>
      <c r="G299" s="80">
        <v>240</v>
      </c>
      <c r="H299" s="80">
        <v>152</v>
      </c>
      <c r="I299" s="80">
        <f t="shared" si="23"/>
        <v>392</v>
      </c>
      <c r="J299" s="82">
        <v>45536</v>
      </c>
      <c r="K299" s="80">
        <v>2</v>
      </c>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3">
      <c r="A300" s="80" t="s">
        <v>647</v>
      </c>
      <c r="B300" s="80" t="s">
        <v>655</v>
      </c>
      <c r="C300" s="80" t="s">
        <v>656</v>
      </c>
      <c r="D300" s="80" t="s">
        <v>113</v>
      </c>
      <c r="E300" s="81">
        <v>46023</v>
      </c>
      <c r="F300" s="81">
        <v>46387</v>
      </c>
      <c r="G300" s="80">
        <v>158</v>
      </c>
      <c r="H300" s="80">
        <v>147</v>
      </c>
      <c r="I300" s="80">
        <f t="shared" si="23"/>
        <v>305</v>
      </c>
      <c r="J300" s="82">
        <v>46143</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3">
      <c r="A301" s="80" t="s">
        <v>657</v>
      </c>
      <c r="B301" s="80" t="s">
        <v>109</v>
      </c>
      <c r="C301" s="80" t="s">
        <v>658</v>
      </c>
      <c r="D301" s="80" t="s">
        <v>113</v>
      </c>
      <c r="E301" s="81">
        <v>46023</v>
      </c>
      <c r="F301" s="81">
        <v>46387</v>
      </c>
      <c r="G301" s="80">
        <v>219</v>
      </c>
      <c r="H301" s="80">
        <v>112</v>
      </c>
      <c r="I301" s="80">
        <f t="shared" si="23"/>
        <v>331</v>
      </c>
      <c r="J301" s="82">
        <v>45931</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3">
      <c r="A302" s="80" t="s">
        <v>657</v>
      </c>
      <c r="B302" s="80" t="s">
        <v>659</v>
      </c>
      <c r="C302" s="80" t="s">
        <v>660</v>
      </c>
      <c r="D302" s="80" t="s">
        <v>113</v>
      </c>
      <c r="E302" s="81">
        <v>46023</v>
      </c>
      <c r="F302" s="81">
        <v>46387</v>
      </c>
      <c r="G302" s="80">
        <v>208</v>
      </c>
      <c r="H302" s="80">
        <v>117</v>
      </c>
      <c r="I302" s="80">
        <f t="shared" si="23"/>
        <v>325</v>
      </c>
      <c r="J302" s="82">
        <v>45931</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3">
      <c r="A303" s="80" t="s">
        <v>657</v>
      </c>
      <c r="B303" s="80" t="s">
        <v>661</v>
      </c>
      <c r="C303" s="80" t="s">
        <v>662</v>
      </c>
      <c r="D303" s="80" t="s">
        <v>113</v>
      </c>
      <c r="E303" s="81">
        <v>46023</v>
      </c>
      <c r="F303" s="81">
        <v>46387</v>
      </c>
      <c r="G303" s="80">
        <v>309</v>
      </c>
      <c r="H303" s="80">
        <v>141</v>
      </c>
      <c r="I303" s="80">
        <f t="shared" si="23"/>
        <v>450</v>
      </c>
      <c r="J303" s="82">
        <v>45931</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3">
      <c r="A304" s="80" t="s">
        <v>657</v>
      </c>
      <c r="B304" s="80" t="s">
        <v>663</v>
      </c>
      <c r="C304" s="80" t="s">
        <v>664</v>
      </c>
      <c r="D304" s="80" t="s">
        <v>113</v>
      </c>
      <c r="E304" s="81">
        <v>46023</v>
      </c>
      <c r="F304" s="81">
        <v>46387</v>
      </c>
      <c r="G304" s="80">
        <v>309</v>
      </c>
      <c r="H304" s="80">
        <v>141</v>
      </c>
      <c r="I304" s="80">
        <f t="shared" si="23"/>
        <v>450</v>
      </c>
      <c r="J304" s="82">
        <v>45931</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3">
      <c r="A305" s="80" t="s">
        <v>657</v>
      </c>
      <c r="B305" s="80" t="s">
        <v>665</v>
      </c>
      <c r="C305" s="80" t="s">
        <v>666</v>
      </c>
      <c r="D305" s="80" t="s">
        <v>113</v>
      </c>
      <c r="E305" s="81">
        <v>46023</v>
      </c>
      <c r="F305" s="81">
        <v>46387</v>
      </c>
      <c r="G305" s="80">
        <v>216</v>
      </c>
      <c r="H305" s="80">
        <v>123</v>
      </c>
      <c r="I305" s="80">
        <f t="shared" si="23"/>
        <v>339</v>
      </c>
      <c r="J305" s="82">
        <v>45931</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3">
      <c r="A306" s="80" t="s">
        <v>667</v>
      </c>
      <c r="B306" s="80" t="s">
        <v>109</v>
      </c>
      <c r="C306" s="80" t="s">
        <v>668</v>
      </c>
      <c r="D306" s="80" t="s">
        <v>113</v>
      </c>
      <c r="E306" s="81">
        <v>46023</v>
      </c>
      <c r="F306" s="81">
        <v>46387</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3">
      <c r="A307" s="80" t="s">
        <v>667</v>
      </c>
      <c r="B307" s="80" t="s">
        <v>669</v>
      </c>
      <c r="C307" s="80" t="s">
        <v>670</v>
      </c>
      <c r="D307" s="80" t="s">
        <v>113</v>
      </c>
      <c r="E307" s="81">
        <v>46023</v>
      </c>
      <c r="F307" s="81">
        <v>46387</v>
      </c>
      <c r="G307" s="80">
        <v>260</v>
      </c>
      <c r="H307" s="80">
        <v>110</v>
      </c>
      <c r="I307" s="80">
        <f t="shared" si="23"/>
        <v>370</v>
      </c>
      <c r="J307" s="82">
        <v>46174</v>
      </c>
      <c r="K307" s="80"/>
      <c r="L307" s="80">
        <v>11078</v>
      </c>
      <c r="N307" s="24">
        <f>IF($H307&gt;265,ROUND($H307*0.15,0),VLOOKUP($H307,'Office of Allowances Appendix B'!$A$1:$E$266,2,FALSE))</f>
        <v>17</v>
      </c>
      <c r="O307" s="24">
        <f>IF($H307&gt;265,ROUND($H307*0.25,0),VLOOKUP($H307,'Office of Allowances Appendix B'!$A$1:$E$266,3,FALSE))</f>
        <v>27</v>
      </c>
      <c r="P307" s="24">
        <f>IF($H307&gt;265,ROUND($H307*0.4,0),VLOOKUP($H307,'Office of Allowances Appendix B'!$A$1:$E$266,4,FALSE))</f>
        <v>44</v>
      </c>
      <c r="Q307" s="24">
        <f t="shared" si="25"/>
        <v>22</v>
      </c>
    </row>
    <row r="308" spans="1:17" x14ac:dyDescent="0.3">
      <c r="A308" s="80" t="s">
        <v>671</v>
      </c>
      <c r="B308" s="80" t="s">
        <v>672</v>
      </c>
      <c r="C308" s="80" t="s">
        <v>673</v>
      </c>
      <c r="D308" s="80" t="s">
        <v>113</v>
      </c>
      <c r="E308" s="81">
        <v>46023</v>
      </c>
      <c r="F308" s="81">
        <v>46387</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3">
      <c r="A309" s="80" t="s">
        <v>674</v>
      </c>
      <c r="B309" s="80" t="s">
        <v>109</v>
      </c>
      <c r="C309" s="80" t="s">
        <v>675</v>
      </c>
      <c r="D309" s="80" t="s">
        <v>113</v>
      </c>
      <c r="E309" s="81">
        <v>46023</v>
      </c>
      <c r="F309" s="81">
        <v>46387</v>
      </c>
      <c r="G309" s="80">
        <v>192</v>
      </c>
      <c r="H309" s="80">
        <v>92</v>
      </c>
      <c r="I309" s="80">
        <f t="shared" si="23"/>
        <v>284</v>
      </c>
      <c r="J309" s="82">
        <v>46113</v>
      </c>
      <c r="K309" s="80"/>
      <c r="L309" s="80">
        <v>11747</v>
      </c>
      <c r="N309" s="24">
        <f>IF($H309&gt;265,ROUND($H309*0.15,0),VLOOKUP($H309,'Office of Allowances Appendix B'!$A$1:$E$266,2,FALSE))</f>
        <v>14</v>
      </c>
      <c r="O309" s="24">
        <f>IF($H309&gt;265,ROUND($H309*0.25,0),VLOOKUP($H309,'Office of Allowances Appendix B'!$A$1:$E$266,3,FALSE))</f>
        <v>23</v>
      </c>
      <c r="P309" s="24">
        <f>IF($H309&gt;265,ROUND($H309*0.4,0),VLOOKUP($H309,'Office of Allowances Appendix B'!$A$1:$E$266,4,FALSE))</f>
        <v>37</v>
      </c>
      <c r="Q309" s="24">
        <f t="shared" si="25"/>
        <v>18</v>
      </c>
    </row>
    <row r="310" spans="1:17" x14ac:dyDescent="0.3">
      <c r="A310" s="80" t="s">
        <v>674</v>
      </c>
      <c r="B310" s="80" t="s">
        <v>676</v>
      </c>
      <c r="C310" s="80" t="s">
        <v>677</v>
      </c>
      <c r="D310" s="80" t="s">
        <v>113</v>
      </c>
      <c r="E310" s="81">
        <v>46023</v>
      </c>
      <c r="F310" s="81">
        <v>46387</v>
      </c>
      <c r="G310" s="80">
        <v>257</v>
      </c>
      <c r="H310" s="80">
        <v>102</v>
      </c>
      <c r="I310" s="80">
        <f t="shared" si="23"/>
        <v>359</v>
      </c>
      <c r="J310" s="82">
        <v>46113</v>
      </c>
      <c r="K310" s="80"/>
      <c r="L310" s="80">
        <v>10054</v>
      </c>
      <c r="N310" s="24">
        <f>IF($H310&gt;265,ROUND($H310*0.15,0),VLOOKUP($H310,'Office of Allowances Appendix B'!$A$1:$E$266,2,FALSE))</f>
        <v>15</v>
      </c>
      <c r="O310" s="24">
        <f>IF($H310&gt;265,ROUND($H310*0.25,0),VLOOKUP($H310,'Office of Allowances Appendix B'!$A$1:$E$266,3,FALSE))</f>
        <v>26</v>
      </c>
      <c r="P310" s="24">
        <f>IF($H310&gt;265,ROUND($H310*0.4,0),VLOOKUP($H310,'Office of Allowances Appendix B'!$A$1:$E$266,4,FALSE))</f>
        <v>41</v>
      </c>
      <c r="Q310" s="24">
        <f t="shared" si="25"/>
        <v>20</v>
      </c>
    </row>
    <row r="311" spans="1:17" x14ac:dyDescent="0.3">
      <c r="A311" s="80" t="s">
        <v>674</v>
      </c>
      <c r="B311" s="80" t="s">
        <v>678</v>
      </c>
      <c r="C311" s="80" t="s">
        <v>679</v>
      </c>
      <c r="D311" s="80" t="s">
        <v>113</v>
      </c>
      <c r="E311" s="81">
        <v>46023</v>
      </c>
      <c r="F311" s="81">
        <v>46387</v>
      </c>
      <c r="G311" s="80">
        <v>150</v>
      </c>
      <c r="H311" s="80">
        <v>63</v>
      </c>
      <c r="I311" s="80">
        <f t="shared" si="23"/>
        <v>213</v>
      </c>
      <c r="J311" s="82">
        <v>42522</v>
      </c>
      <c r="K311" s="80"/>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3">
      <c r="A312" s="80" t="s">
        <v>680</v>
      </c>
      <c r="B312" s="80" t="s">
        <v>109</v>
      </c>
      <c r="C312" s="80" t="s">
        <v>681</v>
      </c>
      <c r="D312" s="80" t="s">
        <v>113</v>
      </c>
      <c r="E312" s="81">
        <v>46023</v>
      </c>
      <c r="F312" s="81">
        <v>46387</v>
      </c>
      <c r="G312" s="80">
        <v>153</v>
      </c>
      <c r="H312" s="80">
        <v>97</v>
      </c>
      <c r="I312" s="80">
        <f t="shared" si="23"/>
        <v>250</v>
      </c>
      <c r="J312" s="82">
        <v>45689</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3">
      <c r="A313" s="80" t="s">
        <v>680</v>
      </c>
      <c r="B313" s="80" t="s">
        <v>682</v>
      </c>
      <c r="C313" s="80" t="s">
        <v>683</v>
      </c>
      <c r="D313" s="80" t="s">
        <v>113</v>
      </c>
      <c r="E313" s="81">
        <v>46023</v>
      </c>
      <c r="F313" s="81">
        <v>46387</v>
      </c>
      <c r="G313" s="80">
        <v>153</v>
      </c>
      <c r="H313" s="80">
        <v>97</v>
      </c>
      <c r="I313" s="80">
        <f t="shared" si="23"/>
        <v>250</v>
      </c>
      <c r="J313" s="82">
        <v>45689</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3">
      <c r="A314" s="80" t="s">
        <v>680</v>
      </c>
      <c r="B314" s="80" t="s">
        <v>684</v>
      </c>
      <c r="C314" s="80" t="s">
        <v>685</v>
      </c>
      <c r="D314" s="80" t="s">
        <v>113</v>
      </c>
      <c r="E314" s="81">
        <v>46023</v>
      </c>
      <c r="F314" s="81">
        <v>46387</v>
      </c>
      <c r="G314" s="80">
        <v>500</v>
      </c>
      <c r="H314" s="80">
        <v>158</v>
      </c>
      <c r="I314" s="80">
        <f t="shared" si="23"/>
        <v>658</v>
      </c>
      <c r="J314" s="82">
        <v>45717</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3">
      <c r="A315" s="80" t="s">
        <v>680</v>
      </c>
      <c r="B315" s="80" t="s">
        <v>686</v>
      </c>
      <c r="C315" s="80" t="s">
        <v>687</v>
      </c>
      <c r="D315" s="80" t="s">
        <v>113</v>
      </c>
      <c r="E315" s="81">
        <v>46023</v>
      </c>
      <c r="F315" s="81">
        <v>46387</v>
      </c>
      <c r="G315" s="80">
        <v>144</v>
      </c>
      <c r="H315" s="80">
        <v>139</v>
      </c>
      <c r="I315" s="80">
        <f t="shared" si="23"/>
        <v>283</v>
      </c>
      <c r="J315" s="82">
        <v>45717</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3">
      <c r="A316" s="80" t="s">
        <v>680</v>
      </c>
      <c r="B316" s="80" t="s">
        <v>688</v>
      </c>
      <c r="C316" s="80" t="s">
        <v>689</v>
      </c>
      <c r="D316" s="80" t="s">
        <v>113</v>
      </c>
      <c r="E316" s="81">
        <v>46023</v>
      </c>
      <c r="F316" s="81">
        <v>46387</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3">
      <c r="A317" s="80" t="s">
        <v>680</v>
      </c>
      <c r="B317" s="80" t="s">
        <v>690</v>
      </c>
      <c r="C317" s="80" t="s">
        <v>691</v>
      </c>
      <c r="D317" s="80" t="s">
        <v>113</v>
      </c>
      <c r="E317" s="81">
        <v>46023</v>
      </c>
      <c r="F317" s="81">
        <v>46387</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3">
      <c r="A318" s="80" t="s">
        <v>692</v>
      </c>
      <c r="B318" s="80" t="s">
        <v>109</v>
      </c>
      <c r="C318" s="80" t="s">
        <v>693</v>
      </c>
      <c r="D318" s="80" t="s">
        <v>113</v>
      </c>
      <c r="E318" s="81">
        <v>46023</v>
      </c>
      <c r="F318" s="81">
        <v>46387</v>
      </c>
      <c r="G318" s="80">
        <v>240</v>
      </c>
      <c r="H318" s="80">
        <v>111</v>
      </c>
      <c r="I318" s="80">
        <f t="shared" si="23"/>
        <v>351</v>
      </c>
      <c r="J318" s="82">
        <v>46204</v>
      </c>
      <c r="K318" s="80">
        <v>2</v>
      </c>
      <c r="L318" s="80">
        <v>11809</v>
      </c>
      <c r="N318" s="24">
        <f>IF($H318&gt;265,ROUND($H318*0.15,0),VLOOKUP($H318,'Office of Allowances Appendix B'!$A$1:$E$266,2,FALSE))</f>
        <v>17</v>
      </c>
      <c r="O318" s="24">
        <f>IF($H318&gt;265,ROUND($H318*0.25,0),VLOOKUP($H318,'Office of Allowances Appendix B'!$A$1:$E$266,3,FALSE))</f>
        <v>28</v>
      </c>
      <c r="P318" s="24">
        <f>IF($H318&gt;265,ROUND($H318*0.4,0),VLOOKUP($H318,'Office of Allowances Appendix B'!$A$1:$E$266,4,FALSE))</f>
        <v>44</v>
      </c>
      <c r="Q318" s="24">
        <f t="shared" si="25"/>
        <v>22</v>
      </c>
    </row>
    <row r="319" spans="1:17" x14ac:dyDescent="0.3">
      <c r="A319" s="80" t="s">
        <v>692</v>
      </c>
      <c r="B319" s="80" t="s">
        <v>694</v>
      </c>
      <c r="C319" s="80" t="s">
        <v>695</v>
      </c>
      <c r="D319" s="80" t="s">
        <v>113</v>
      </c>
      <c r="E319" s="81">
        <v>46023</v>
      </c>
      <c r="F319" s="81">
        <v>46387</v>
      </c>
      <c r="G319" s="80">
        <v>175</v>
      </c>
      <c r="H319" s="80">
        <v>97</v>
      </c>
      <c r="I319" s="80">
        <f t="shared" si="23"/>
        <v>272</v>
      </c>
      <c r="J319" s="82">
        <v>46082</v>
      </c>
      <c r="K319" s="80">
        <v>2</v>
      </c>
      <c r="L319" s="80">
        <v>10329</v>
      </c>
      <c r="N319" s="24">
        <f>IF($H319&gt;265,ROUND($H319*0.15,0),VLOOKUP($H319,'Office of Allowances Appendix B'!$A$1:$E$266,2,FALSE))</f>
        <v>15</v>
      </c>
      <c r="O319" s="24">
        <f>IF($H319&gt;265,ROUND($H319*0.25,0),VLOOKUP($H319,'Office of Allowances Appendix B'!$A$1:$E$266,3,FALSE))</f>
        <v>24</v>
      </c>
      <c r="P319" s="24">
        <f>IF($H319&gt;265,ROUND($H319*0.4,0),VLOOKUP($H319,'Office of Allowances Appendix B'!$A$1:$E$266,4,FALSE))</f>
        <v>39</v>
      </c>
      <c r="Q319" s="24">
        <f t="shared" si="25"/>
        <v>19</v>
      </c>
    </row>
    <row r="320" spans="1:17" x14ac:dyDescent="0.3">
      <c r="A320" s="80" t="s">
        <v>692</v>
      </c>
      <c r="B320" s="80" t="s">
        <v>696</v>
      </c>
      <c r="C320" s="80" t="s">
        <v>697</v>
      </c>
      <c r="D320" s="80"/>
      <c r="E320" s="81">
        <v>46023</v>
      </c>
      <c r="F320" s="81">
        <v>46112</v>
      </c>
      <c r="G320" s="80">
        <v>260</v>
      </c>
      <c r="H320" s="80">
        <v>106</v>
      </c>
      <c r="I320" s="80">
        <f t="shared" si="23"/>
        <v>366</v>
      </c>
      <c r="J320" s="82">
        <v>46204</v>
      </c>
      <c r="K320" s="80">
        <v>2</v>
      </c>
      <c r="L320" s="80">
        <v>11145</v>
      </c>
      <c r="N320" s="24">
        <f>IF($H320&gt;265,ROUND($H320*0.15,0),VLOOKUP($H320,'Office of Allowances Appendix B'!$A$1:$E$266,2,FALSE))</f>
        <v>16</v>
      </c>
      <c r="O320" s="24">
        <f>IF($H320&gt;265,ROUND($H320*0.25,0),VLOOKUP($H320,'Office of Allowances Appendix B'!$A$1:$E$266,3,FALSE))</f>
        <v>27</v>
      </c>
      <c r="P320" s="24">
        <f>IF($H320&gt;265,ROUND($H320*0.4,0),VLOOKUP($H320,'Office of Allowances Appendix B'!$A$1:$E$266,4,FALSE))</f>
        <v>42</v>
      </c>
      <c r="Q320" s="24">
        <f t="shared" si="25"/>
        <v>21</v>
      </c>
    </row>
    <row r="321" spans="1:17" x14ac:dyDescent="0.3">
      <c r="A321" s="80" t="s">
        <v>692</v>
      </c>
      <c r="B321" s="80" t="s">
        <v>696</v>
      </c>
      <c r="C321" s="80" t="s">
        <v>697</v>
      </c>
      <c r="D321" s="80" t="s">
        <v>113</v>
      </c>
      <c r="E321" s="81">
        <v>46113</v>
      </c>
      <c r="F321" s="81">
        <v>46295</v>
      </c>
      <c r="G321" s="80">
        <v>210</v>
      </c>
      <c r="H321" s="80">
        <v>101</v>
      </c>
      <c r="I321" s="80">
        <f t="shared" si="23"/>
        <v>311</v>
      </c>
      <c r="J321" s="82">
        <v>46204</v>
      </c>
      <c r="K321" s="80">
        <v>2</v>
      </c>
      <c r="L321" s="80">
        <v>11145</v>
      </c>
      <c r="N321" s="24">
        <f>IF($H321&gt;265,ROUND($H321*0.15,0),VLOOKUP($H321,'Office of Allowances Appendix B'!$A$1:$E$266,2,FALSE))</f>
        <v>15</v>
      </c>
      <c r="O321" s="24">
        <f>IF($H321&gt;265,ROUND($H321*0.25,0),VLOOKUP($H321,'Office of Allowances Appendix B'!$A$1:$E$266,3,FALSE))</f>
        <v>25</v>
      </c>
      <c r="P321" s="24">
        <f>IF($H321&gt;265,ROUND($H321*0.4,0),VLOOKUP($H321,'Office of Allowances Appendix B'!$A$1:$E$266,4,FALSE))</f>
        <v>41</v>
      </c>
      <c r="Q321" s="24">
        <f t="shared" si="25"/>
        <v>20</v>
      </c>
    </row>
    <row r="322" spans="1:17" x14ac:dyDescent="0.3">
      <c r="A322" s="80" t="s">
        <v>692</v>
      </c>
      <c r="B322" s="80" t="s">
        <v>696</v>
      </c>
      <c r="C322" s="80" t="s">
        <v>697</v>
      </c>
      <c r="D322" s="80" t="s">
        <v>140</v>
      </c>
      <c r="E322" s="81">
        <v>46296</v>
      </c>
      <c r="F322" s="81">
        <v>46387</v>
      </c>
      <c r="G322" s="80">
        <v>260</v>
      </c>
      <c r="H322" s="80">
        <v>106</v>
      </c>
      <c r="I322" s="80">
        <f t="shared" si="23"/>
        <v>366</v>
      </c>
      <c r="J322" s="82">
        <v>46204</v>
      </c>
      <c r="K322" s="80">
        <v>2</v>
      </c>
      <c r="L322" s="80">
        <v>11145</v>
      </c>
      <c r="N322" s="24">
        <f>IF($H322&gt;265,ROUND($H322*0.15,0),VLOOKUP($H322,'Office of Allowances Appendix B'!$A$1:$E$266,2,FALSE))</f>
        <v>16</v>
      </c>
      <c r="O322" s="24">
        <f>IF($H322&gt;265,ROUND($H322*0.25,0),VLOOKUP($H322,'Office of Allowances Appendix B'!$A$1:$E$266,3,FALSE))</f>
        <v>27</v>
      </c>
      <c r="P322" s="24">
        <f>IF($H322&gt;265,ROUND($H322*0.4,0),VLOOKUP($H322,'Office of Allowances Appendix B'!$A$1:$E$266,4,FALSE))</f>
        <v>42</v>
      </c>
      <c r="Q322" s="24">
        <f t="shared" si="25"/>
        <v>21</v>
      </c>
    </row>
    <row r="323" spans="1:17" x14ac:dyDescent="0.3">
      <c r="A323" s="80" t="s">
        <v>692</v>
      </c>
      <c r="B323" s="80" t="s">
        <v>698</v>
      </c>
      <c r="C323" s="80" t="s">
        <v>699</v>
      </c>
      <c r="D323" s="80" t="s">
        <v>113</v>
      </c>
      <c r="E323" s="81">
        <v>46023</v>
      </c>
      <c r="F323" s="81">
        <v>46387</v>
      </c>
      <c r="G323" s="80">
        <v>175</v>
      </c>
      <c r="H323" s="80">
        <v>114</v>
      </c>
      <c r="I323" s="80">
        <f t="shared" si="23"/>
        <v>289</v>
      </c>
      <c r="J323" s="82">
        <v>46204</v>
      </c>
      <c r="K323" s="80">
        <v>2</v>
      </c>
      <c r="L323" s="80">
        <v>10328</v>
      </c>
      <c r="N323" s="24">
        <f>IF($H323&gt;265,ROUND($H323*0.15,0),VLOOKUP($H323,'Office of Allowances Appendix B'!$A$1:$E$266,2,FALSE))</f>
        <v>17</v>
      </c>
      <c r="O323" s="24">
        <f>IF($H323&gt;265,ROUND($H323*0.25,0),VLOOKUP($H323,'Office of Allowances Appendix B'!$A$1:$E$266,3,FALSE))</f>
        <v>29</v>
      </c>
      <c r="P323" s="24">
        <f>IF($H323&gt;265,ROUND($H323*0.4,0),VLOOKUP($H323,'Office of Allowances Appendix B'!$A$1:$E$266,4,FALSE))</f>
        <v>45</v>
      </c>
      <c r="Q323" s="24">
        <f t="shared" si="25"/>
        <v>23</v>
      </c>
    </row>
    <row r="324" spans="1:17" x14ac:dyDescent="0.3">
      <c r="A324" s="80" t="s">
        <v>692</v>
      </c>
      <c r="B324" s="80" t="s">
        <v>700</v>
      </c>
      <c r="C324" s="80" t="s">
        <v>701</v>
      </c>
      <c r="D324" s="80" t="s">
        <v>113</v>
      </c>
      <c r="E324" s="81">
        <v>46023</v>
      </c>
      <c r="F324" s="81">
        <v>46387</v>
      </c>
      <c r="G324" s="80">
        <v>210</v>
      </c>
      <c r="H324" s="80">
        <v>93</v>
      </c>
      <c r="I324" s="80">
        <f t="shared" si="23"/>
        <v>303</v>
      </c>
      <c r="J324" s="82">
        <v>46204</v>
      </c>
      <c r="K324" s="80">
        <v>2</v>
      </c>
      <c r="L324" s="80">
        <v>11389</v>
      </c>
      <c r="N324" s="24">
        <f>IF($H324&gt;265,ROUND($H324*0.15,0),VLOOKUP($H324,'Office of Allowances Appendix B'!$A$1:$E$266,2,FALSE))</f>
        <v>14</v>
      </c>
      <c r="O324" s="24">
        <f>IF($H324&gt;265,ROUND($H324*0.25,0),VLOOKUP($H324,'Office of Allowances Appendix B'!$A$1:$E$266,3,FALSE))</f>
        <v>23</v>
      </c>
      <c r="P324" s="24">
        <f>IF($H324&gt;265,ROUND($H324*0.4,0),VLOOKUP($H324,'Office of Allowances Appendix B'!$A$1:$E$266,4,FALSE))</f>
        <v>37</v>
      </c>
      <c r="Q324" s="24">
        <f t="shared" si="25"/>
        <v>19</v>
      </c>
    </row>
    <row r="325" spans="1:17" x14ac:dyDescent="0.3">
      <c r="A325" s="80" t="s">
        <v>692</v>
      </c>
      <c r="B325" s="80" t="s">
        <v>702</v>
      </c>
      <c r="C325" s="80" t="s">
        <v>703</v>
      </c>
      <c r="D325" s="80"/>
      <c r="E325" s="81">
        <v>46023</v>
      </c>
      <c r="F325" s="81">
        <v>46026</v>
      </c>
      <c r="G325" s="80">
        <v>310</v>
      </c>
      <c r="H325" s="80">
        <v>123</v>
      </c>
      <c r="I325" s="80">
        <f t="shared" si="23"/>
        <v>433</v>
      </c>
      <c r="J325" s="82">
        <v>46204</v>
      </c>
      <c r="K325" s="80">
        <v>2</v>
      </c>
      <c r="L325" s="80">
        <v>11395</v>
      </c>
      <c r="N325" s="24">
        <f>IF($H325&gt;265,ROUND($H325*0.15,0),VLOOKUP($H325,'Office of Allowances Appendix B'!$A$1:$E$266,2,FALSE))</f>
        <v>18</v>
      </c>
      <c r="O325" s="24">
        <f>IF($H325&gt;265,ROUND($H325*0.25,0),VLOOKUP($H325,'Office of Allowances Appendix B'!$A$1:$E$266,3,FALSE))</f>
        <v>31</v>
      </c>
      <c r="P325" s="24">
        <f>IF($H325&gt;265,ROUND($H325*0.4,0),VLOOKUP($H325,'Office of Allowances Appendix B'!$A$1:$E$266,4,FALSE))</f>
        <v>49</v>
      </c>
      <c r="Q325" s="24">
        <f t="shared" si="25"/>
        <v>25</v>
      </c>
    </row>
    <row r="326" spans="1:17" x14ac:dyDescent="0.3">
      <c r="A326" s="80" t="s">
        <v>692</v>
      </c>
      <c r="B326" s="80" t="s">
        <v>702</v>
      </c>
      <c r="C326" s="80" t="s">
        <v>703</v>
      </c>
      <c r="D326" s="80" t="s">
        <v>113</v>
      </c>
      <c r="E326" s="81">
        <v>46027</v>
      </c>
      <c r="F326" s="81">
        <v>46293</v>
      </c>
      <c r="G326" s="80">
        <v>220</v>
      </c>
      <c r="H326" s="80">
        <v>114</v>
      </c>
      <c r="I326" s="80">
        <f t="shared" si="23"/>
        <v>334</v>
      </c>
      <c r="J326" s="82">
        <v>46204</v>
      </c>
      <c r="K326" s="80">
        <v>2</v>
      </c>
      <c r="L326" s="80">
        <v>11395</v>
      </c>
      <c r="N326" s="24">
        <f>IF($H326&gt;265,ROUND($H326*0.15,0),VLOOKUP($H326,'Office of Allowances Appendix B'!$A$1:$E$266,2,FALSE))</f>
        <v>17</v>
      </c>
      <c r="O326" s="24">
        <f>IF($H326&gt;265,ROUND($H326*0.25,0),VLOOKUP($H326,'Office of Allowances Appendix B'!$A$1:$E$266,3,FALSE))</f>
        <v>29</v>
      </c>
      <c r="P326" s="24">
        <f>IF($H326&gt;265,ROUND($H326*0.4,0),VLOOKUP($H326,'Office of Allowances Appendix B'!$A$1:$E$266,4,FALSE))</f>
        <v>45</v>
      </c>
      <c r="Q326" s="24">
        <f t="shared" si="25"/>
        <v>23</v>
      </c>
    </row>
    <row r="327" spans="1:17" x14ac:dyDescent="0.3">
      <c r="A327" s="80" t="s">
        <v>692</v>
      </c>
      <c r="B327" s="80" t="s">
        <v>702</v>
      </c>
      <c r="C327" s="80" t="s">
        <v>703</v>
      </c>
      <c r="D327" s="80" t="s">
        <v>140</v>
      </c>
      <c r="E327" s="81">
        <v>46294</v>
      </c>
      <c r="F327" s="81">
        <v>46387</v>
      </c>
      <c r="G327" s="80">
        <v>310</v>
      </c>
      <c r="H327" s="80">
        <v>123</v>
      </c>
      <c r="I327" s="80">
        <f t="shared" si="23"/>
        <v>433</v>
      </c>
      <c r="J327" s="82">
        <v>46204</v>
      </c>
      <c r="K327" s="80">
        <v>2</v>
      </c>
      <c r="L327" s="80">
        <v>11395</v>
      </c>
      <c r="N327" s="24">
        <f>IF($H327&gt;265,ROUND($H327*0.15,0),VLOOKUP($H327,'Office of Allowances Appendix B'!$A$1:$E$266,2,FALSE))</f>
        <v>18</v>
      </c>
      <c r="O327" s="24">
        <f>IF($H327&gt;265,ROUND($H327*0.25,0),VLOOKUP($H327,'Office of Allowances Appendix B'!$A$1:$E$266,3,FALSE))</f>
        <v>31</v>
      </c>
      <c r="P327" s="24">
        <f>IF($H327&gt;265,ROUND($H327*0.4,0),VLOOKUP($H327,'Office of Allowances Appendix B'!$A$1:$E$266,4,FALSE))</f>
        <v>49</v>
      </c>
      <c r="Q327" s="24">
        <f t="shared" ref="Q327" si="26">H327-SUM(N327:P327)</f>
        <v>25</v>
      </c>
    </row>
    <row r="328" spans="1:17" x14ac:dyDescent="0.3">
      <c r="A328" s="80" t="s">
        <v>704</v>
      </c>
      <c r="B328" s="80" t="s">
        <v>109</v>
      </c>
      <c r="C328" s="80" t="s">
        <v>705</v>
      </c>
      <c r="D328" s="80" t="s">
        <v>113</v>
      </c>
      <c r="E328" s="81">
        <v>46023</v>
      </c>
      <c r="F328" s="81">
        <v>46387</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3">
      <c r="A329" s="80" t="s">
        <v>704</v>
      </c>
      <c r="B329" s="80" t="s">
        <v>706</v>
      </c>
      <c r="C329" s="80" t="s">
        <v>707</v>
      </c>
      <c r="D329" s="80" t="s">
        <v>113</v>
      </c>
      <c r="E329" s="81">
        <v>46023</v>
      </c>
      <c r="F329" s="81">
        <v>46387</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3">
      <c r="A330" s="80" t="s">
        <v>708</v>
      </c>
      <c r="B330" s="80" t="s">
        <v>109</v>
      </c>
      <c r="C330" s="80" t="s">
        <v>709</v>
      </c>
      <c r="D330" s="80" t="s">
        <v>113</v>
      </c>
      <c r="E330" s="81">
        <v>46023</v>
      </c>
      <c r="F330" s="81">
        <v>46387</v>
      </c>
      <c r="G330" s="80">
        <v>179</v>
      </c>
      <c r="H330" s="80">
        <v>110</v>
      </c>
      <c r="I330" s="80">
        <f t="shared" si="23"/>
        <v>289</v>
      </c>
      <c r="J330" s="82">
        <v>45901</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3">
      <c r="A331" s="80" t="s">
        <v>708</v>
      </c>
      <c r="B331" s="80" t="s">
        <v>710</v>
      </c>
      <c r="C331" s="80" t="s">
        <v>711</v>
      </c>
      <c r="D331" s="80" t="s">
        <v>113</v>
      </c>
      <c r="E331" s="81">
        <v>46023</v>
      </c>
      <c r="F331" s="81">
        <v>46387</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3">
      <c r="A332" s="80" t="s">
        <v>708</v>
      </c>
      <c r="B332" s="80" t="s">
        <v>712</v>
      </c>
      <c r="C332" s="80" t="s">
        <v>713</v>
      </c>
      <c r="D332" s="80" t="s">
        <v>113</v>
      </c>
      <c r="E332" s="81">
        <v>46023</v>
      </c>
      <c r="F332" s="81">
        <v>46387</v>
      </c>
      <c r="G332" s="80">
        <v>179</v>
      </c>
      <c r="H332" s="80">
        <v>110</v>
      </c>
      <c r="I332" s="80">
        <f t="shared" si="23"/>
        <v>289</v>
      </c>
      <c r="J332" s="82">
        <v>45901</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3">
      <c r="A333" s="80" t="s">
        <v>714</v>
      </c>
      <c r="B333" s="80" t="s">
        <v>109</v>
      </c>
      <c r="C333" s="80" t="s">
        <v>715</v>
      </c>
      <c r="D333" s="80" t="s">
        <v>113</v>
      </c>
      <c r="E333" s="81">
        <v>46023</v>
      </c>
      <c r="F333" s="81">
        <v>46387</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3">
      <c r="A334" s="80" t="s">
        <v>714</v>
      </c>
      <c r="B334" s="80" t="s">
        <v>716</v>
      </c>
      <c r="C334" s="80" t="s">
        <v>717</v>
      </c>
      <c r="D334" s="80" t="s">
        <v>113</v>
      </c>
      <c r="E334" s="81">
        <v>46023</v>
      </c>
      <c r="F334" s="81">
        <v>46387</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3">
      <c r="A335" s="80" t="s">
        <v>714</v>
      </c>
      <c r="B335" s="80" t="s">
        <v>718</v>
      </c>
      <c r="C335" s="80" t="s">
        <v>719</v>
      </c>
      <c r="D335" s="80" t="s">
        <v>113</v>
      </c>
      <c r="E335" s="81">
        <v>46023</v>
      </c>
      <c r="F335" s="81">
        <v>46387</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3">
      <c r="A336" s="80" t="s">
        <v>714</v>
      </c>
      <c r="B336" s="80" t="s">
        <v>720</v>
      </c>
      <c r="C336" s="80" t="s">
        <v>721</v>
      </c>
      <c r="D336" s="80" t="s">
        <v>113</v>
      </c>
      <c r="E336" s="81">
        <v>46023</v>
      </c>
      <c r="F336" s="81">
        <v>46387</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3">
      <c r="A337" s="80" t="s">
        <v>722</v>
      </c>
      <c r="B337" s="80" t="s">
        <v>109</v>
      </c>
      <c r="C337" s="80" t="s">
        <v>723</v>
      </c>
      <c r="D337" s="80"/>
      <c r="E337" s="81">
        <v>46023</v>
      </c>
      <c r="F337" s="81">
        <v>46173</v>
      </c>
      <c r="G337" s="80">
        <v>199</v>
      </c>
      <c r="H337" s="80">
        <v>127</v>
      </c>
      <c r="I337" s="80">
        <f t="shared" si="23"/>
        <v>326</v>
      </c>
      <c r="J337" s="82">
        <v>45870</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3">
      <c r="A338" s="80" t="s">
        <v>722</v>
      </c>
      <c r="B338" s="80" t="s">
        <v>109</v>
      </c>
      <c r="C338" s="80" t="s">
        <v>723</v>
      </c>
      <c r="D338" s="80" t="s">
        <v>113</v>
      </c>
      <c r="E338" s="81">
        <v>46174</v>
      </c>
      <c r="F338" s="81">
        <v>46295</v>
      </c>
      <c r="G338" s="80">
        <v>277</v>
      </c>
      <c r="H338" s="80">
        <v>134</v>
      </c>
      <c r="I338" s="80">
        <f t="shared" si="23"/>
        <v>411</v>
      </c>
      <c r="J338" s="82">
        <v>45870</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3">
      <c r="A339" s="80" t="s">
        <v>722</v>
      </c>
      <c r="B339" s="80" t="s">
        <v>109</v>
      </c>
      <c r="C339" s="80" t="s">
        <v>723</v>
      </c>
      <c r="D339" s="80" t="s">
        <v>140</v>
      </c>
      <c r="E339" s="81">
        <v>46296</v>
      </c>
      <c r="F339" s="81">
        <v>46387</v>
      </c>
      <c r="G339" s="80">
        <v>199</v>
      </c>
      <c r="H339" s="80">
        <v>127</v>
      </c>
      <c r="I339" s="80">
        <f t="shared" si="23"/>
        <v>326</v>
      </c>
      <c r="J339" s="82">
        <v>45870</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3">
      <c r="A340" s="80" t="s">
        <v>722</v>
      </c>
      <c r="B340" s="80" t="s">
        <v>724</v>
      </c>
      <c r="C340" s="80" t="s">
        <v>725</v>
      </c>
      <c r="D340" s="80" t="s">
        <v>113</v>
      </c>
      <c r="E340" s="81">
        <v>46023</v>
      </c>
      <c r="F340" s="81">
        <v>46387</v>
      </c>
      <c r="G340" s="80">
        <v>217</v>
      </c>
      <c r="H340" s="80">
        <v>139</v>
      </c>
      <c r="I340" s="80">
        <f t="shared" si="23"/>
        <v>356</v>
      </c>
      <c r="J340" s="82">
        <v>45870</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3">
      <c r="A341" s="80" t="s">
        <v>726</v>
      </c>
      <c r="B341" s="80" t="s">
        <v>109</v>
      </c>
      <c r="C341" s="80" t="s">
        <v>727</v>
      </c>
      <c r="D341" s="80" t="s">
        <v>113</v>
      </c>
      <c r="E341" s="81">
        <v>46023</v>
      </c>
      <c r="F341" s="81">
        <v>46387</v>
      </c>
      <c r="G341" s="80">
        <v>34</v>
      </c>
      <c r="H341" s="80">
        <v>22</v>
      </c>
      <c r="I341" s="80">
        <f t="shared" si="23"/>
        <v>56</v>
      </c>
      <c r="J341" s="82">
        <v>46143</v>
      </c>
      <c r="K341" s="80">
        <v>79</v>
      </c>
      <c r="L341" s="80">
        <v>11850</v>
      </c>
      <c r="N341" s="24">
        <f>IF($H341&gt;265,ROUND($H341*0.15,0),VLOOKUP($H341,'Office of Allowances Appendix B'!$A$1:$E$266,2,FALSE))</f>
        <v>3</v>
      </c>
      <c r="O341" s="24">
        <f>IF($H341&gt;265,ROUND($H341*0.25,0),VLOOKUP($H341,'Office of Allowances Appendix B'!$A$1:$E$266,3,FALSE))</f>
        <v>6</v>
      </c>
      <c r="P341" s="24">
        <f>IF($H341&gt;265,ROUND($H341*0.4,0),VLOOKUP($H341,'Office of Allowances Appendix B'!$A$1:$E$266,4,FALSE))</f>
        <v>9</v>
      </c>
      <c r="Q341" s="24">
        <f t="shared" si="25"/>
        <v>4</v>
      </c>
    </row>
    <row r="342" spans="1:17" x14ac:dyDescent="0.3">
      <c r="A342" s="80" t="s">
        <v>726</v>
      </c>
      <c r="B342" s="80" t="s">
        <v>728</v>
      </c>
      <c r="C342" s="80" t="s">
        <v>729</v>
      </c>
      <c r="D342" s="80" t="s">
        <v>113</v>
      </c>
      <c r="E342" s="81">
        <v>46023</v>
      </c>
      <c r="F342" s="81">
        <v>46387</v>
      </c>
      <c r="G342" s="80">
        <v>102</v>
      </c>
      <c r="H342" s="80">
        <v>60</v>
      </c>
      <c r="I342" s="80">
        <f t="shared" ref="I342:I407" si="28">SUM(G342+H342)</f>
        <v>162</v>
      </c>
      <c r="J342" s="82">
        <v>46143</v>
      </c>
      <c r="K342" s="80">
        <v>79</v>
      </c>
      <c r="L342" s="80">
        <v>10419</v>
      </c>
      <c r="N342" s="24">
        <f>IF($H342&gt;265,ROUND($H342*0.15,0),VLOOKUP($H342,'Office of Allowances Appendix B'!$A$1:$E$266,2,FALSE))</f>
        <v>9</v>
      </c>
      <c r="O342" s="24">
        <f>IF($H342&gt;265,ROUND($H342*0.25,0),VLOOKUP($H342,'Office of Allowances Appendix B'!$A$1:$E$266,3,FALSE))</f>
        <v>15</v>
      </c>
      <c r="P342" s="24">
        <f>IF($H342&gt;265,ROUND($H342*0.4,0),VLOOKUP($H342,'Office of Allowances Appendix B'!$A$1:$E$266,4,FALSE))</f>
        <v>24</v>
      </c>
      <c r="Q342" s="24">
        <f t="shared" si="25"/>
        <v>12</v>
      </c>
    </row>
    <row r="343" spans="1:17" x14ac:dyDescent="0.3">
      <c r="A343" s="80" t="s">
        <v>730</v>
      </c>
      <c r="B343" s="80" t="s">
        <v>109</v>
      </c>
      <c r="C343" s="80" t="s">
        <v>731</v>
      </c>
      <c r="D343" s="80" t="s">
        <v>113</v>
      </c>
      <c r="E343" s="81">
        <v>46023</v>
      </c>
      <c r="F343" s="81">
        <v>46387</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3">
      <c r="A344" s="80" t="s">
        <v>730</v>
      </c>
      <c r="B344" s="80" t="s">
        <v>732</v>
      </c>
      <c r="C344" s="80" t="s">
        <v>733</v>
      </c>
      <c r="D344" s="80" t="s">
        <v>113</v>
      </c>
      <c r="E344" s="81">
        <v>46023</v>
      </c>
      <c r="F344" s="81">
        <v>46387</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3">
      <c r="A345" s="80" t="s">
        <v>734</v>
      </c>
      <c r="B345" s="80" t="s">
        <v>735</v>
      </c>
      <c r="C345" s="80" t="s">
        <v>736</v>
      </c>
      <c r="D345" s="80" t="s">
        <v>113</v>
      </c>
      <c r="E345" s="81">
        <v>46023</v>
      </c>
      <c r="F345" s="81">
        <v>46387</v>
      </c>
      <c r="G345" s="80">
        <v>103</v>
      </c>
      <c r="H345" s="80">
        <v>75</v>
      </c>
      <c r="I345" s="80">
        <f t="shared" si="28"/>
        <v>178</v>
      </c>
      <c r="J345" s="82">
        <v>45839</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3">
      <c r="A346" s="80" t="s">
        <v>737</v>
      </c>
      <c r="B346" s="80" t="s">
        <v>738</v>
      </c>
      <c r="C346" s="80" t="s">
        <v>739</v>
      </c>
      <c r="D346" s="80" t="s">
        <v>113</v>
      </c>
      <c r="E346" s="81">
        <v>46023</v>
      </c>
      <c r="F346" s="81">
        <v>46387</v>
      </c>
      <c r="G346" s="80">
        <v>235</v>
      </c>
      <c r="H346" s="80">
        <v>99</v>
      </c>
      <c r="I346" s="80">
        <f t="shared" si="28"/>
        <v>334</v>
      </c>
      <c r="J346" s="82">
        <v>45931</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3">
      <c r="A347" s="80" t="s">
        <v>740</v>
      </c>
      <c r="B347" s="80" t="s">
        <v>109</v>
      </c>
      <c r="C347" s="80" t="s">
        <v>741</v>
      </c>
      <c r="D347" s="80" t="s">
        <v>113</v>
      </c>
      <c r="E347" s="81">
        <v>46023</v>
      </c>
      <c r="F347" s="81">
        <v>46387</v>
      </c>
      <c r="G347" s="80">
        <v>291</v>
      </c>
      <c r="H347" s="80">
        <v>122</v>
      </c>
      <c r="I347" s="80">
        <f t="shared" si="28"/>
        <v>413</v>
      </c>
      <c r="J347" s="82">
        <v>46082</v>
      </c>
      <c r="K347" s="80"/>
      <c r="L347" s="80">
        <v>11792</v>
      </c>
      <c r="N347" s="24">
        <f>IF($H347&gt;265,ROUND($H347*0.15,0),VLOOKUP($H347,'Office of Allowances Appendix B'!$A$1:$E$266,2,FALSE))</f>
        <v>18</v>
      </c>
      <c r="O347" s="24">
        <f>IF($H347&gt;265,ROUND($H347*0.25,0),VLOOKUP($H347,'Office of Allowances Appendix B'!$A$1:$E$266,3,FALSE))</f>
        <v>31</v>
      </c>
      <c r="P347" s="24">
        <f>IF($H347&gt;265,ROUND($H347*0.4,0),VLOOKUP($H347,'Office of Allowances Appendix B'!$A$1:$E$266,4,FALSE))</f>
        <v>49</v>
      </c>
      <c r="Q347" s="24">
        <f t="shared" si="29"/>
        <v>24</v>
      </c>
    </row>
    <row r="348" spans="1:17" x14ac:dyDescent="0.3">
      <c r="A348" s="80" t="s">
        <v>740</v>
      </c>
      <c r="B348" s="80" t="s">
        <v>742</v>
      </c>
      <c r="C348" s="80" t="s">
        <v>743</v>
      </c>
      <c r="D348" s="80" t="s">
        <v>113</v>
      </c>
      <c r="E348" s="81">
        <v>46023</v>
      </c>
      <c r="F348" s="81">
        <v>46387</v>
      </c>
      <c r="G348" s="80">
        <v>66</v>
      </c>
      <c r="H348" s="80">
        <v>74</v>
      </c>
      <c r="I348" s="80">
        <f t="shared" si="28"/>
        <v>140</v>
      </c>
      <c r="J348" s="82">
        <v>46082</v>
      </c>
      <c r="K348" s="80"/>
      <c r="L348" s="80">
        <v>12262</v>
      </c>
      <c r="N348" s="24">
        <f>IF($H348&gt;265,ROUND($H348*0.15,0),VLOOKUP($H348,'Office of Allowances Appendix B'!$A$1:$E$266,2,FALSE))</f>
        <v>11</v>
      </c>
      <c r="O348" s="24">
        <f>IF($H348&gt;265,ROUND($H348*0.25,0),VLOOKUP($H348,'Office of Allowances Appendix B'!$A$1:$E$266,3,FALSE))</f>
        <v>19</v>
      </c>
      <c r="P348" s="24">
        <f>IF($H348&gt;265,ROUND($H348*0.4,0),VLOOKUP($H348,'Office of Allowances Appendix B'!$A$1:$E$266,4,FALSE))</f>
        <v>29</v>
      </c>
      <c r="Q348" s="24">
        <f t="shared" si="29"/>
        <v>15</v>
      </c>
    </row>
    <row r="349" spans="1:17" x14ac:dyDescent="0.3">
      <c r="A349" s="80" t="s">
        <v>740</v>
      </c>
      <c r="B349" s="80" t="s">
        <v>744</v>
      </c>
      <c r="C349" s="80" t="s">
        <v>745</v>
      </c>
      <c r="D349" s="80" t="s">
        <v>113</v>
      </c>
      <c r="E349" s="81">
        <v>46023</v>
      </c>
      <c r="F349" s="81">
        <v>46387</v>
      </c>
      <c r="G349" s="80">
        <v>348</v>
      </c>
      <c r="H349" s="80">
        <v>133</v>
      </c>
      <c r="I349" s="80">
        <f t="shared" si="28"/>
        <v>481</v>
      </c>
      <c r="J349" s="82">
        <v>45839</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3">
      <c r="A350" s="80" t="s">
        <v>740</v>
      </c>
      <c r="B350" s="80" t="s">
        <v>746</v>
      </c>
      <c r="C350" s="80" t="s">
        <v>747</v>
      </c>
      <c r="D350" s="80" t="s">
        <v>113</v>
      </c>
      <c r="E350" s="81">
        <v>46023</v>
      </c>
      <c r="F350" s="81">
        <v>46387</v>
      </c>
      <c r="G350" s="80">
        <v>562</v>
      </c>
      <c r="H350" s="80">
        <v>157</v>
      </c>
      <c r="I350" s="80">
        <f t="shared" si="28"/>
        <v>719</v>
      </c>
      <c r="J350" s="82">
        <v>45839</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3">
      <c r="A351" s="80" t="s">
        <v>740</v>
      </c>
      <c r="B351" s="80" t="s">
        <v>748</v>
      </c>
      <c r="C351" s="80" t="s">
        <v>749</v>
      </c>
      <c r="D351" s="80" t="s">
        <v>113</v>
      </c>
      <c r="E351" s="81">
        <v>46023</v>
      </c>
      <c r="F351" s="81">
        <v>46387</v>
      </c>
      <c r="G351" s="80">
        <v>135</v>
      </c>
      <c r="H351" s="80">
        <v>78</v>
      </c>
      <c r="I351" s="80">
        <f t="shared" si="28"/>
        <v>213</v>
      </c>
      <c r="J351" s="82">
        <v>46082</v>
      </c>
      <c r="K351" s="80"/>
      <c r="L351" s="80">
        <v>11164</v>
      </c>
      <c r="N351" s="24">
        <f>IF($H351&gt;265,ROUND($H351*0.15,0),VLOOKUP($H351,'Office of Allowances Appendix B'!$A$1:$E$266,2,FALSE))</f>
        <v>12</v>
      </c>
      <c r="O351" s="24">
        <f>IF($H351&gt;265,ROUND($H351*0.25,0),VLOOKUP($H351,'Office of Allowances Appendix B'!$A$1:$E$266,3,FALSE))</f>
        <v>20</v>
      </c>
      <c r="P351" s="24">
        <f>IF($H351&gt;265,ROUND($H351*0.4,0),VLOOKUP($H351,'Office of Allowances Appendix B'!$A$1:$E$266,4,FALSE))</f>
        <v>31</v>
      </c>
      <c r="Q351" s="24">
        <f t="shared" si="29"/>
        <v>15</v>
      </c>
    </row>
    <row r="352" spans="1:17" x14ac:dyDescent="0.3">
      <c r="A352" s="80" t="s">
        <v>740</v>
      </c>
      <c r="B352" s="80" t="s">
        <v>750</v>
      </c>
      <c r="C352" s="80" t="s">
        <v>751</v>
      </c>
      <c r="D352" s="80" t="s">
        <v>113</v>
      </c>
      <c r="E352" s="81">
        <v>46023</v>
      </c>
      <c r="F352" s="81">
        <v>46387</v>
      </c>
      <c r="G352" s="80">
        <v>291</v>
      </c>
      <c r="H352" s="80">
        <v>122</v>
      </c>
      <c r="I352" s="80">
        <f t="shared" si="28"/>
        <v>413</v>
      </c>
      <c r="J352" s="82">
        <v>46082</v>
      </c>
      <c r="K352" s="80"/>
      <c r="L352" s="80">
        <v>10259</v>
      </c>
      <c r="N352" s="24">
        <f>IF($H352&gt;265,ROUND($H352*0.15,0),VLOOKUP($H352,'Office of Allowances Appendix B'!$A$1:$E$266,2,FALSE))</f>
        <v>18</v>
      </c>
      <c r="O352" s="24">
        <f>IF($H352&gt;265,ROUND($H352*0.25,0),VLOOKUP($H352,'Office of Allowances Appendix B'!$A$1:$E$266,3,FALSE))</f>
        <v>31</v>
      </c>
      <c r="P352" s="24">
        <f>IF($H352&gt;265,ROUND($H352*0.4,0),VLOOKUP($H352,'Office of Allowances Appendix B'!$A$1:$E$266,4,FALSE))</f>
        <v>49</v>
      </c>
      <c r="Q352" s="24">
        <f t="shared" si="29"/>
        <v>24</v>
      </c>
    </row>
    <row r="353" spans="1:17" x14ac:dyDescent="0.3">
      <c r="A353" s="80" t="s">
        <v>752</v>
      </c>
      <c r="B353" s="80" t="s">
        <v>109</v>
      </c>
      <c r="C353" s="80" t="s">
        <v>753</v>
      </c>
      <c r="D353" s="80" t="s">
        <v>113</v>
      </c>
      <c r="E353" s="81">
        <v>46023</v>
      </c>
      <c r="F353" s="81">
        <v>46387</v>
      </c>
      <c r="G353" s="80">
        <v>257</v>
      </c>
      <c r="H353" s="80">
        <v>124</v>
      </c>
      <c r="I353" s="80">
        <f t="shared" si="28"/>
        <v>381</v>
      </c>
      <c r="J353" s="82">
        <v>45870</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3">
      <c r="A354" s="80" t="s">
        <v>752</v>
      </c>
      <c r="B354" s="80" t="s">
        <v>754</v>
      </c>
      <c r="C354" s="80" t="s">
        <v>755</v>
      </c>
      <c r="D354" s="80" t="s">
        <v>113</v>
      </c>
      <c r="E354" s="81">
        <v>46023</v>
      </c>
      <c r="F354" s="81">
        <v>46387</v>
      </c>
      <c r="G354" s="80">
        <v>287</v>
      </c>
      <c r="H354" s="80">
        <v>144</v>
      </c>
      <c r="I354" s="80">
        <f t="shared" si="28"/>
        <v>431</v>
      </c>
      <c r="J354" s="82">
        <v>45870</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3">
      <c r="A355" s="80" t="s">
        <v>756</v>
      </c>
      <c r="B355" s="80" t="s">
        <v>109</v>
      </c>
      <c r="C355" s="80" t="s">
        <v>757</v>
      </c>
      <c r="D355" s="80" t="s">
        <v>113</v>
      </c>
      <c r="E355" s="81">
        <v>46023</v>
      </c>
      <c r="F355" s="81">
        <v>46387</v>
      </c>
      <c r="G355" s="80">
        <v>220</v>
      </c>
      <c r="H355" s="80">
        <v>132</v>
      </c>
      <c r="I355" s="80">
        <f t="shared" si="28"/>
        <v>352</v>
      </c>
      <c r="J355" s="82">
        <v>45870</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3">
      <c r="A356" s="80" t="s">
        <v>756</v>
      </c>
      <c r="B356" s="80" t="s">
        <v>758</v>
      </c>
      <c r="C356" s="80" t="s">
        <v>759</v>
      </c>
      <c r="D356" s="80" t="s">
        <v>113</v>
      </c>
      <c r="E356" s="81">
        <v>46023</v>
      </c>
      <c r="F356" s="81">
        <v>46387</v>
      </c>
      <c r="G356" s="80">
        <v>214</v>
      </c>
      <c r="H356" s="80">
        <v>135</v>
      </c>
      <c r="I356" s="80">
        <f t="shared" si="28"/>
        <v>349</v>
      </c>
      <c r="J356" s="82">
        <v>45870</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3">
      <c r="A357" s="80" t="s">
        <v>756</v>
      </c>
      <c r="B357" s="80" t="s">
        <v>760</v>
      </c>
      <c r="C357" s="80" t="s">
        <v>761</v>
      </c>
      <c r="D357" s="80"/>
      <c r="E357" s="81">
        <v>46023</v>
      </c>
      <c r="F357" s="81">
        <v>46142</v>
      </c>
      <c r="G357" s="80">
        <v>347</v>
      </c>
      <c r="H357" s="80">
        <v>152</v>
      </c>
      <c r="I357" s="80">
        <f t="shared" si="28"/>
        <v>499</v>
      </c>
      <c r="J357" s="82">
        <v>45870</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3">
      <c r="A358" s="80" t="s">
        <v>756</v>
      </c>
      <c r="B358" s="80" t="s">
        <v>760</v>
      </c>
      <c r="C358" s="80" t="s">
        <v>761</v>
      </c>
      <c r="D358" s="80" t="s">
        <v>113</v>
      </c>
      <c r="E358" s="81">
        <v>46143</v>
      </c>
      <c r="F358" s="81">
        <v>46295</v>
      </c>
      <c r="G358" s="80">
        <v>493</v>
      </c>
      <c r="H358" s="80">
        <v>167</v>
      </c>
      <c r="I358" s="80">
        <f t="shared" si="28"/>
        <v>660</v>
      </c>
      <c r="J358" s="82">
        <v>45870</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3">
      <c r="A359" s="80" t="s">
        <v>756</v>
      </c>
      <c r="B359" s="80" t="s">
        <v>760</v>
      </c>
      <c r="C359" s="80" t="s">
        <v>761</v>
      </c>
      <c r="D359" s="80" t="s">
        <v>140</v>
      </c>
      <c r="E359" s="81">
        <v>46296</v>
      </c>
      <c r="F359" s="81">
        <v>46387</v>
      </c>
      <c r="G359" s="80">
        <v>347</v>
      </c>
      <c r="H359" s="80">
        <v>152</v>
      </c>
      <c r="I359" s="80">
        <f t="shared" si="28"/>
        <v>499</v>
      </c>
      <c r="J359" s="82">
        <v>45870</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3">
      <c r="A360" s="80" t="s">
        <v>756</v>
      </c>
      <c r="B360" s="80" t="s">
        <v>762</v>
      </c>
      <c r="C360" s="80" t="s">
        <v>763</v>
      </c>
      <c r="D360" s="80" t="s">
        <v>113</v>
      </c>
      <c r="E360" s="81">
        <v>46023</v>
      </c>
      <c r="F360" s="81">
        <v>46387</v>
      </c>
      <c r="G360" s="80">
        <v>340</v>
      </c>
      <c r="H360" s="80">
        <v>129</v>
      </c>
      <c r="I360" s="80">
        <f t="shared" si="28"/>
        <v>469</v>
      </c>
      <c r="J360" s="82">
        <v>45870</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3">
      <c r="A361" s="80" t="s">
        <v>756</v>
      </c>
      <c r="B361" s="80" t="s">
        <v>764</v>
      </c>
      <c r="C361" s="80" t="s">
        <v>765</v>
      </c>
      <c r="D361" s="80" t="s">
        <v>113</v>
      </c>
      <c r="E361" s="81">
        <v>46023</v>
      </c>
      <c r="F361" s="81">
        <v>46387</v>
      </c>
      <c r="G361" s="80">
        <v>293</v>
      </c>
      <c r="H361" s="80">
        <v>151</v>
      </c>
      <c r="I361" s="80">
        <f t="shared" si="28"/>
        <v>444</v>
      </c>
      <c r="J361" s="82">
        <v>45870</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3">
      <c r="A362" s="80" t="s">
        <v>756</v>
      </c>
      <c r="B362" s="80" t="s">
        <v>766</v>
      </c>
      <c r="C362" s="80" t="s">
        <v>767</v>
      </c>
      <c r="D362" s="80" t="s">
        <v>113</v>
      </c>
      <c r="E362" s="81">
        <v>46023</v>
      </c>
      <c r="F362" s="81">
        <v>46387</v>
      </c>
      <c r="G362" s="80">
        <v>353</v>
      </c>
      <c r="H362" s="80">
        <v>154</v>
      </c>
      <c r="I362" s="80">
        <f t="shared" si="28"/>
        <v>507</v>
      </c>
      <c r="J362" s="82">
        <v>45870</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3">
      <c r="A363" s="80" t="s">
        <v>756</v>
      </c>
      <c r="B363" s="80" t="s">
        <v>768</v>
      </c>
      <c r="C363" s="80" t="s">
        <v>769</v>
      </c>
      <c r="D363" s="80" t="s">
        <v>113</v>
      </c>
      <c r="E363" s="81">
        <v>46023</v>
      </c>
      <c r="F363" s="81">
        <v>46387</v>
      </c>
      <c r="G363" s="80">
        <v>210</v>
      </c>
      <c r="H363" s="80">
        <v>166</v>
      </c>
      <c r="I363" s="80">
        <f t="shared" si="28"/>
        <v>376</v>
      </c>
      <c r="J363" s="82">
        <v>45870</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3">
      <c r="A364" s="80" t="s">
        <v>756</v>
      </c>
      <c r="B364" s="80" t="s">
        <v>770</v>
      </c>
      <c r="C364" s="80" t="s">
        <v>771</v>
      </c>
      <c r="D364" s="80" t="s">
        <v>113</v>
      </c>
      <c r="E364" s="81">
        <v>46023</v>
      </c>
      <c r="F364" s="81">
        <v>46387</v>
      </c>
      <c r="G364" s="80">
        <v>225</v>
      </c>
      <c r="H364" s="80">
        <v>141</v>
      </c>
      <c r="I364" s="80">
        <f t="shared" si="28"/>
        <v>366</v>
      </c>
      <c r="J364" s="82">
        <v>45870</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3">
      <c r="A365" s="80" t="s">
        <v>756</v>
      </c>
      <c r="B365" s="80" t="s">
        <v>772</v>
      </c>
      <c r="C365" s="80" t="s">
        <v>773</v>
      </c>
      <c r="D365" s="80" t="s">
        <v>113</v>
      </c>
      <c r="E365" s="81">
        <v>46023</v>
      </c>
      <c r="F365" s="81">
        <v>46387</v>
      </c>
      <c r="G365" s="80">
        <v>511</v>
      </c>
      <c r="H365" s="80">
        <v>173</v>
      </c>
      <c r="I365" s="80">
        <f t="shared" si="28"/>
        <v>684</v>
      </c>
      <c r="J365" s="82">
        <v>45870</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3">
      <c r="A366" s="80" t="s">
        <v>756</v>
      </c>
      <c r="B366" s="80" t="s">
        <v>774</v>
      </c>
      <c r="C366" s="80" t="s">
        <v>775</v>
      </c>
      <c r="D366" s="80" t="s">
        <v>113</v>
      </c>
      <c r="E366" s="81">
        <v>46023</v>
      </c>
      <c r="F366" s="81">
        <v>46387</v>
      </c>
      <c r="G366" s="80">
        <v>353</v>
      </c>
      <c r="H366" s="80">
        <v>164</v>
      </c>
      <c r="I366" s="80">
        <f t="shared" si="28"/>
        <v>517</v>
      </c>
      <c r="J366" s="82">
        <v>45870</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3">
      <c r="A367" s="80" t="s">
        <v>756</v>
      </c>
      <c r="B367" s="80" t="s">
        <v>776</v>
      </c>
      <c r="C367" s="80" t="s">
        <v>777</v>
      </c>
      <c r="D367" s="80" t="s">
        <v>113</v>
      </c>
      <c r="E367" s="81">
        <v>46023</v>
      </c>
      <c r="F367" s="81">
        <v>46387</v>
      </c>
      <c r="G367" s="80">
        <v>236</v>
      </c>
      <c r="H367" s="80">
        <v>131</v>
      </c>
      <c r="I367" s="80">
        <f t="shared" si="28"/>
        <v>367</v>
      </c>
      <c r="J367" s="82">
        <v>45870</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3">
      <c r="A368" s="80" t="s">
        <v>778</v>
      </c>
      <c r="B368" s="80" t="s">
        <v>779</v>
      </c>
      <c r="C368" s="80" t="s">
        <v>780</v>
      </c>
      <c r="D368" s="80" t="s">
        <v>113</v>
      </c>
      <c r="E368" s="81">
        <v>46023</v>
      </c>
      <c r="F368" s="81">
        <v>46387</v>
      </c>
      <c r="G368" s="80">
        <v>180</v>
      </c>
      <c r="H368" s="80">
        <v>94</v>
      </c>
      <c r="I368" s="80">
        <f t="shared" si="28"/>
        <v>274</v>
      </c>
      <c r="J368" s="82">
        <v>45870</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3">
      <c r="A369" s="80" t="s">
        <v>781</v>
      </c>
      <c r="B369" s="80" t="s">
        <v>782</v>
      </c>
      <c r="C369" s="80" t="s">
        <v>783</v>
      </c>
      <c r="D369" s="80" t="s">
        <v>113</v>
      </c>
      <c r="E369" s="81">
        <v>46023</v>
      </c>
      <c r="F369" s="81">
        <v>46387</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3">
      <c r="A370" s="80" t="s">
        <v>784</v>
      </c>
      <c r="B370" s="80" t="s">
        <v>109</v>
      </c>
      <c r="C370" s="80" t="s">
        <v>785</v>
      </c>
      <c r="D370" s="80" t="s">
        <v>113</v>
      </c>
      <c r="E370" s="81">
        <v>46023</v>
      </c>
      <c r="F370" s="81">
        <v>46387</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3">
      <c r="A371" s="80" t="s">
        <v>784</v>
      </c>
      <c r="B371" s="80" t="s">
        <v>786</v>
      </c>
      <c r="C371" s="80" t="s">
        <v>787</v>
      </c>
      <c r="D371" s="80" t="s">
        <v>113</v>
      </c>
      <c r="E371" s="81">
        <v>46023</v>
      </c>
      <c r="F371" s="81">
        <v>46387</v>
      </c>
      <c r="G371" s="80">
        <v>224</v>
      </c>
      <c r="H371" s="80">
        <v>141</v>
      </c>
      <c r="I371" s="80">
        <f t="shared" si="28"/>
        <v>365</v>
      </c>
      <c r="J371" s="82">
        <v>45901</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3">
      <c r="A372" s="80" t="s">
        <v>788</v>
      </c>
      <c r="B372" s="80" t="s">
        <v>109</v>
      </c>
      <c r="C372" s="80" t="s">
        <v>789</v>
      </c>
      <c r="D372" s="80" t="s">
        <v>113</v>
      </c>
      <c r="E372" s="81">
        <v>46023</v>
      </c>
      <c r="F372" s="81">
        <v>46387</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3">
      <c r="A373" s="80" t="s">
        <v>788</v>
      </c>
      <c r="B373" s="80" t="s">
        <v>790</v>
      </c>
      <c r="C373" s="80" t="s">
        <v>791</v>
      </c>
      <c r="D373" s="80" t="s">
        <v>113</v>
      </c>
      <c r="E373" s="81">
        <v>46023</v>
      </c>
      <c r="F373" s="81">
        <v>46387</v>
      </c>
      <c r="G373" s="80">
        <v>143</v>
      </c>
      <c r="H373" s="80">
        <v>62</v>
      </c>
      <c r="I373" s="80">
        <f t="shared" si="28"/>
        <v>205</v>
      </c>
      <c r="J373" s="82">
        <v>46023</v>
      </c>
      <c r="K373" s="80"/>
      <c r="L373" s="80">
        <v>10390</v>
      </c>
      <c r="N373" s="24">
        <f>IF($H373&gt;265,ROUND($H373*0.15,0),VLOOKUP($H373,'Office of Allowances Appendix B'!$A$1:$E$266,2,FALSE))</f>
        <v>9</v>
      </c>
      <c r="O373" s="24">
        <f>IF($H373&gt;265,ROUND($H373*0.25,0),VLOOKUP($H373,'Office of Allowances Appendix B'!$A$1:$E$266,3,FALSE))</f>
        <v>16</v>
      </c>
      <c r="P373" s="24">
        <f>IF($H373&gt;265,ROUND($H373*0.4,0),VLOOKUP($H373,'Office of Allowances Appendix B'!$A$1:$E$266,4,FALSE))</f>
        <v>25</v>
      </c>
      <c r="Q373" s="24">
        <f t="shared" si="29"/>
        <v>12</v>
      </c>
    </row>
    <row r="374" spans="1:17" x14ac:dyDescent="0.3">
      <c r="A374" s="80" t="s">
        <v>792</v>
      </c>
      <c r="B374" s="80" t="s">
        <v>109</v>
      </c>
      <c r="C374" s="80" t="s">
        <v>793</v>
      </c>
      <c r="D374" s="80" t="s">
        <v>113</v>
      </c>
      <c r="E374" s="81">
        <v>46023</v>
      </c>
      <c r="F374" s="81">
        <v>46387</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3">
      <c r="A375" s="80" t="s">
        <v>792</v>
      </c>
      <c r="B375" s="80" t="s">
        <v>794</v>
      </c>
      <c r="C375" s="80" t="s">
        <v>795</v>
      </c>
      <c r="D375" s="80" t="s">
        <v>113</v>
      </c>
      <c r="E375" s="81">
        <v>46023</v>
      </c>
      <c r="F375" s="81">
        <v>46387</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3">
      <c r="A376" s="80" t="s">
        <v>792</v>
      </c>
      <c r="B376" s="80" t="s">
        <v>796</v>
      </c>
      <c r="C376" s="80" t="s">
        <v>797</v>
      </c>
      <c r="D376" s="80" t="s">
        <v>113</v>
      </c>
      <c r="E376" s="81">
        <v>46023</v>
      </c>
      <c r="F376" s="81">
        <v>46387</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3">
      <c r="A377" s="80" t="s">
        <v>792</v>
      </c>
      <c r="B377" s="80" t="s">
        <v>798</v>
      </c>
      <c r="C377" s="80" t="s">
        <v>799</v>
      </c>
      <c r="D377" s="80"/>
      <c r="E377" s="81">
        <v>46023</v>
      </c>
      <c r="F377" s="81">
        <v>46112</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3">
      <c r="A378" s="80" t="s">
        <v>792</v>
      </c>
      <c r="B378" s="80" t="s">
        <v>798</v>
      </c>
      <c r="C378" s="80" t="s">
        <v>799</v>
      </c>
      <c r="D378" s="80" t="s">
        <v>113</v>
      </c>
      <c r="E378" s="81">
        <v>46113</v>
      </c>
      <c r="F378" s="81">
        <v>46356</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3">
      <c r="A379" s="80" t="s">
        <v>792</v>
      </c>
      <c r="B379" s="80" t="s">
        <v>798</v>
      </c>
      <c r="C379" s="80" t="s">
        <v>799</v>
      </c>
      <c r="D379" s="80" t="s">
        <v>140</v>
      </c>
      <c r="E379" s="81">
        <v>46357</v>
      </c>
      <c r="F379" s="81">
        <v>46387</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3">
      <c r="A380" s="80" t="s">
        <v>792</v>
      </c>
      <c r="B380" s="80" t="s">
        <v>800</v>
      </c>
      <c r="C380" s="80" t="s">
        <v>801</v>
      </c>
      <c r="D380" s="80" t="s">
        <v>113</v>
      </c>
      <c r="E380" s="81">
        <v>46023</v>
      </c>
      <c r="F380" s="81">
        <v>46387</v>
      </c>
      <c r="G380" s="80">
        <v>113</v>
      </c>
      <c r="H380" s="80">
        <v>93</v>
      </c>
      <c r="I380" s="80">
        <f t="shared" si="28"/>
        <v>206</v>
      </c>
      <c r="J380" s="82">
        <v>45689</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3">
      <c r="A381" s="80" t="s">
        <v>792</v>
      </c>
      <c r="B381" s="80" t="s">
        <v>802</v>
      </c>
      <c r="C381" s="80" t="s">
        <v>803</v>
      </c>
      <c r="D381" s="80" t="s">
        <v>113</v>
      </c>
      <c r="E381" s="81">
        <v>46023</v>
      </c>
      <c r="F381" s="81">
        <v>46387</v>
      </c>
      <c r="G381" s="80">
        <v>236</v>
      </c>
      <c r="H381" s="80">
        <v>102</v>
      </c>
      <c r="I381" s="80">
        <f t="shared" si="28"/>
        <v>338</v>
      </c>
      <c r="J381" s="82">
        <v>45901</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3">
      <c r="A382" s="80" t="s">
        <v>804</v>
      </c>
      <c r="B382" s="80" t="s">
        <v>109</v>
      </c>
      <c r="C382" s="80" t="s">
        <v>805</v>
      </c>
      <c r="D382" s="80" t="s">
        <v>113</v>
      </c>
      <c r="E382" s="81">
        <v>46023</v>
      </c>
      <c r="F382" s="81">
        <v>46387</v>
      </c>
      <c r="G382" s="80">
        <v>237</v>
      </c>
      <c r="H382" s="80">
        <v>140</v>
      </c>
      <c r="I382" s="80">
        <f t="shared" si="28"/>
        <v>377</v>
      </c>
      <c r="J382" s="82">
        <v>45870</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3">
      <c r="A383" s="80" t="s">
        <v>804</v>
      </c>
      <c r="B383" s="80" t="s">
        <v>806</v>
      </c>
      <c r="C383" s="80" t="s">
        <v>807</v>
      </c>
      <c r="D383" s="80" t="s">
        <v>113</v>
      </c>
      <c r="E383" s="81">
        <v>46023</v>
      </c>
      <c r="F383" s="81">
        <v>46387</v>
      </c>
      <c r="G383" s="80">
        <v>271</v>
      </c>
      <c r="H383" s="80">
        <v>145</v>
      </c>
      <c r="I383" s="80">
        <f t="shared" si="28"/>
        <v>416</v>
      </c>
      <c r="J383" s="82">
        <v>45870</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3">
      <c r="A384" s="80" t="s">
        <v>804</v>
      </c>
      <c r="B384" s="80" t="s">
        <v>808</v>
      </c>
      <c r="C384" s="80" t="s">
        <v>809</v>
      </c>
      <c r="D384" s="80" t="s">
        <v>113</v>
      </c>
      <c r="E384" s="81">
        <v>46023</v>
      </c>
      <c r="F384" s="81">
        <v>46387</v>
      </c>
      <c r="G384" s="80">
        <v>251</v>
      </c>
      <c r="H384" s="80">
        <v>147</v>
      </c>
      <c r="I384" s="80">
        <f t="shared" si="28"/>
        <v>398</v>
      </c>
      <c r="J384" s="82">
        <v>45870</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3">
      <c r="A385" s="80" t="s">
        <v>804</v>
      </c>
      <c r="B385" s="80" t="s">
        <v>810</v>
      </c>
      <c r="C385" s="80" t="s">
        <v>811</v>
      </c>
      <c r="D385" s="80" t="s">
        <v>113</v>
      </c>
      <c r="E385" s="81">
        <v>46023</v>
      </c>
      <c r="F385" s="81">
        <v>46387</v>
      </c>
      <c r="G385" s="80">
        <v>258</v>
      </c>
      <c r="H385" s="80">
        <v>135</v>
      </c>
      <c r="I385" s="80">
        <f t="shared" si="28"/>
        <v>393</v>
      </c>
      <c r="J385" s="82">
        <v>45870</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3">
      <c r="A386" s="80" t="s">
        <v>804</v>
      </c>
      <c r="B386" s="80" t="s">
        <v>812</v>
      </c>
      <c r="C386" s="80" t="s">
        <v>813</v>
      </c>
      <c r="D386" s="80" t="s">
        <v>113</v>
      </c>
      <c r="E386" s="81">
        <v>46023</v>
      </c>
      <c r="F386" s="81">
        <v>46387</v>
      </c>
      <c r="G386" s="80">
        <v>237</v>
      </c>
      <c r="H386" s="80">
        <v>140</v>
      </c>
      <c r="I386" s="80">
        <f t="shared" si="28"/>
        <v>377</v>
      </c>
      <c r="J386" s="82">
        <v>45870</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3">
      <c r="A387" s="80" t="s">
        <v>804</v>
      </c>
      <c r="B387" s="80" t="s">
        <v>814</v>
      </c>
      <c r="C387" s="80" t="s">
        <v>815</v>
      </c>
      <c r="D387" s="80" t="s">
        <v>113</v>
      </c>
      <c r="E387" s="81">
        <v>46023</v>
      </c>
      <c r="F387" s="81">
        <v>46387</v>
      </c>
      <c r="G387" s="80">
        <v>236</v>
      </c>
      <c r="H387" s="80">
        <v>133</v>
      </c>
      <c r="I387" s="80">
        <f t="shared" si="28"/>
        <v>369</v>
      </c>
      <c r="J387" s="82">
        <v>45870</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3">
      <c r="A388" s="80" t="s">
        <v>804</v>
      </c>
      <c r="B388" s="80" t="s">
        <v>816</v>
      </c>
      <c r="C388" s="80" t="s">
        <v>817</v>
      </c>
      <c r="D388" s="80" t="s">
        <v>113</v>
      </c>
      <c r="E388" s="81">
        <v>46023</v>
      </c>
      <c r="F388" s="81">
        <v>46387</v>
      </c>
      <c r="G388" s="80">
        <v>290</v>
      </c>
      <c r="H388" s="80">
        <v>130</v>
      </c>
      <c r="I388" s="80">
        <f t="shared" si="28"/>
        <v>420</v>
      </c>
      <c r="J388" s="82">
        <v>45870</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3">
      <c r="A389" s="80" t="s">
        <v>804</v>
      </c>
      <c r="B389" s="80" t="s">
        <v>818</v>
      </c>
      <c r="C389" s="80" t="s">
        <v>819</v>
      </c>
      <c r="D389" s="80" t="s">
        <v>113</v>
      </c>
      <c r="E389" s="81">
        <v>46023</v>
      </c>
      <c r="F389" s="81">
        <v>46387</v>
      </c>
      <c r="G389" s="80">
        <v>241</v>
      </c>
      <c r="H389" s="80">
        <v>135</v>
      </c>
      <c r="I389" s="80">
        <f t="shared" si="28"/>
        <v>376</v>
      </c>
      <c r="J389" s="82">
        <v>45870</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3">
      <c r="A390" s="80" t="s">
        <v>804</v>
      </c>
      <c r="B390" s="80" t="s">
        <v>820</v>
      </c>
      <c r="C390" s="80" t="s">
        <v>821</v>
      </c>
      <c r="D390" s="80" t="s">
        <v>113</v>
      </c>
      <c r="E390" s="81">
        <v>46023</v>
      </c>
      <c r="F390" s="81">
        <v>46387</v>
      </c>
      <c r="G390" s="80">
        <v>318</v>
      </c>
      <c r="H390" s="80">
        <v>151</v>
      </c>
      <c r="I390" s="80">
        <f t="shared" si="28"/>
        <v>469</v>
      </c>
      <c r="J390" s="82">
        <v>45870</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3">
      <c r="A391" s="80" t="s">
        <v>804</v>
      </c>
      <c r="B391" s="80" t="s">
        <v>822</v>
      </c>
      <c r="C391" s="80" t="s">
        <v>823</v>
      </c>
      <c r="D391" s="80" t="s">
        <v>113</v>
      </c>
      <c r="E391" s="81">
        <v>46023</v>
      </c>
      <c r="F391" s="81">
        <v>46387</v>
      </c>
      <c r="G391" s="80">
        <v>251</v>
      </c>
      <c r="H391" s="80">
        <v>147</v>
      </c>
      <c r="I391" s="80">
        <f t="shared" si="28"/>
        <v>398</v>
      </c>
      <c r="J391" s="82">
        <v>45870</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3">
      <c r="A392" s="80" t="s">
        <v>804</v>
      </c>
      <c r="B392" s="80" t="s">
        <v>824</v>
      </c>
      <c r="C392" s="80" t="s">
        <v>825</v>
      </c>
      <c r="D392" s="80" t="s">
        <v>113</v>
      </c>
      <c r="E392" s="81">
        <v>46023</v>
      </c>
      <c r="F392" s="81">
        <v>46387</v>
      </c>
      <c r="G392" s="80">
        <v>276</v>
      </c>
      <c r="H392" s="80">
        <v>151</v>
      </c>
      <c r="I392" s="80">
        <f t="shared" si="28"/>
        <v>427</v>
      </c>
      <c r="J392" s="82">
        <v>45870</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3">
      <c r="A393" s="80" t="s">
        <v>804</v>
      </c>
      <c r="B393" s="80" t="s">
        <v>826</v>
      </c>
      <c r="C393" s="80" t="s">
        <v>827</v>
      </c>
      <c r="D393" s="80" t="s">
        <v>113</v>
      </c>
      <c r="E393" s="81">
        <v>46023</v>
      </c>
      <c r="F393" s="81">
        <v>46387</v>
      </c>
      <c r="G393" s="80">
        <v>258</v>
      </c>
      <c r="H393" s="80">
        <v>135</v>
      </c>
      <c r="I393" s="80">
        <f t="shared" si="28"/>
        <v>393</v>
      </c>
      <c r="J393" s="82">
        <v>45870</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3">
      <c r="A394" s="80" t="s">
        <v>804</v>
      </c>
      <c r="B394" s="80" t="s">
        <v>828</v>
      </c>
      <c r="C394" s="80" t="s">
        <v>829</v>
      </c>
      <c r="D394" s="80" t="s">
        <v>113</v>
      </c>
      <c r="E394" s="81">
        <v>46023</v>
      </c>
      <c r="F394" s="81">
        <v>46387</v>
      </c>
      <c r="G394" s="80">
        <v>251</v>
      </c>
      <c r="H394" s="80">
        <v>147</v>
      </c>
      <c r="I394" s="80">
        <f t="shared" si="28"/>
        <v>398</v>
      </c>
      <c r="J394" s="82">
        <v>45870</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3">
      <c r="A395" s="80" t="s">
        <v>804</v>
      </c>
      <c r="B395" s="80" t="s">
        <v>830</v>
      </c>
      <c r="C395" s="80" t="s">
        <v>831</v>
      </c>
      <c r="D395" s="80" t="s">
        <v>113</v>
      </c>
      <c r="E395" s="81">
        <v>46023</v>
      </c>
      <c r="F395" s="81">
        <v>46387</v>
      </c>
      <c r="G395" s="80">
        <v>258</v>
      </c>
      <c r="H395" s="80">
        <v>135</v>
      </c>
      <c r="I395" s="80">
        <f t="shared" si="28"/>
        <v>393</v>
      </c>
      <c r="J395" s="82">
        <v>45870</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3">
      <c r="A396" s="80" t="s">
        <v>804</v>
      </c>
      <c r="B396" s="80" t="s">
        <v>832</v>
      </c>
      <c r="C396" s="80" t="s">
        <v>833</v>
      </c>
      <c r="D396" s="80" t="s">
        <v>113</v>
      </c>
      <c r="E396" s="81">
        <v>46023</v>
      </c>
      <c r="F396" s="81">
        <v>46387</v>
      </c>
      <c r="G396" s="80">
        <v>337</v>
      </c>
      <c r="H396" s="80">
        <v>140</v>
      </c>
      <c r="I396" s="80">
        <f t="shared" si="28"/>
        <v>477</v>
      </c>
      <c r="J396" s="82">
        <v>45870</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3">
      <c r="A397" s="80" t="s">
        <v>804</v>
      </c>
      <c r="B397" s="80" t="s">
        <v>834</v>
      </c>
      <c r="C397" s="80" t="s">
        <v>835</v>
      </c>
      <c r="D397" s="80" t="s">
        <v>113</v>
      </c>
      <c r="E397" s="81">
        <v>46023</v>
      </c>
      <c r="F397" s="81">
        <v>46387</v>
      </c>
      <c r="G397" s="80">
        <v>298</v>
      </c>
      <c r="H397" s="80">
        <v>133</v>
      </c>
      <c r="I397" s="80">
        <f t="shared" si="28"/>
        <v>431</v>
      </c>
      <c r="J397" s="82">
        <v>46113</v>
      </c>
      <c r="K397" s="80"/>
      <c r="L397" s="80">
        <v>10148</v>
      </c>
      <c r="N397" s="24">
        <f>IF($H397&gt;265,ROUND($H397*0.15,0),VLOOKUP($H397,'Office of Allowances Appendix B'!$A$1:$E$266,2,FALSE))</f>
        <v>20</v>
      </c>
      <c r="O397" s="24">
        <f>IF($H397&gt;265,ROUND($H397*0.25,0),VLOOKUP($H397,'Office of Allowances Appendix B'!$A$1:$E$266,3,FALSE))</f>
        <v>33</v>
      </c>
      <c r="P397" s="24">
        <f>IF($H397&gt;265,ROUND($H397*0.4,0),VLOOKUP($H397,'Office of Allowances Appendix B'!$A$1:$E$266,4,FALSE))</f>
        <v>53</v>
      </c>
      <c r="Q397" s="24">
        <f t="shared" si="29"/>
        <v>27</v>
      </c>
    </row>
    <row r="398" spans="1:17" x14ac:dyDescent="0.3">
      <c r="A398" s="80" t="s">
        <v>804</v>
      </c>
      <c r="B398" s="80" t="s">
        <v>836</v>
      </c>
      <c r="C398" s="80" t="s">
        <v>837</v>
      </c>
      <c r="D398" s="80" t="s">
        <v>113</v>
      </c>
      <c r="E398" s="81">
        <v>46023</v>
      </c>
      <c r="F398" s="81">
        <v>46387</v>
      </c>
      <c r="G398" s="80">
        <v>234</v>
      </c>
      <c r="H398" s="80">
        <v>123</v>
      </c>
      <c r="I398" s="80">
        <f t="shared" si="28"/>
        <v>357</v>
      </c>
      <c r="J398" s="82">
        <v>45870</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3">
      <c r="A399" s="80" t="s">
        <v>804</v>
      </c>
      <c r="B399" s="80" t="s">
        <v>838</v>
      </c>
      <c r="C399" s="80" t="s">
        <v>839</v>
      </c>
      <c r="D399" s="80" t="s">
        <v>113</v>
      </c>
      <c r="E399" s="81">
        <v>46023</v>
      </c>
      <c r="F399" s="81">
        <v>46387</v>
      </c>
      <c r="G399" s="80">
        <v>276</v>
      </c>
      <c r="H399" s="80">
        <v>151</v>
      </c>
      <c r="I399" s="80">
        <f t="shared" si="28"/>
        <v>427</v>
      </c>
      <c r="J399" s="82">
        <v>45870</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3">
      <c r="A400" s="80" t="s">
        <v>804</v>
      </c>
      <c r="B400" s="80" t="s">
        <v>840</v>
      </c>
      <c r="C400" s="80" t="s">
        <v>841</v>
      </c>
      <c r="D400" s="80" t="s">
        <v>113</v>
      </c>
      <c r="E400" s="81">
        <v>46023</v>
      </c>
      <c r="F400" s="81">
        <v>46387</v>
      </c>
      <c r="G400" s="80">
        <v>318</v>
      </c>
      <c r="H400" s="80">
        <v>151</v>
      </c>
      <c r="I400" s="80">
        <f t="shared" si="28"/>
        <v>469</v>
      </c>
      <c r="J400" s="82">
        <v>45870</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3">
      <c r="A401" s="80" t="s">
        <v>804</v>
      </c>
      <c r="B401" s="80" t="s">
        <v>842</v>
      </c>
      <c r="C401" s="80" t="s">
        <v>843</v>
      </c>
      <c r="D401" s="80" t="s">
        <v>113</v>
      </c>
      <c r="E401" s="81">
        <v>46023</v>
      </c>
      <c r="F401" s="81">
        <v>46387</v>
      </c>
      <c r="G401" s="80">
        <v>258</v>
      </c>
      <c r="H401" s="80">
        <v>135</v>
      </c>
      <c r="I401" s="80">
        <f t="shared" si="28"/>
        <v>393</v>
      </c>
      <c r="J401" s="82">
        <v>45870</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3">
      <c r="A402" s="80" t="s">
        <v>804</v>
      </c>
      <c r="B402" s="80" t="s">
        <v>844</v>
      </c>
      <c r="C402" s="80" t="s">
        <v>845</v>
      </c>
      <c r="D402" s="80" t="s">
        <v>113</v>
      </c>
      <c r="E402" s="81">
        <v>46023</v>
      </c>
      <c r="F402" s="81">
        <v>46387</v>
      </c>
      <c r="G402" s="80">
        <v>318</v>
      </c>
      <c r="H402" s="80">
        <v>151</v>
      </c>
      <c r="I402" s="80">
        <f t="shared" si="28"/>
        <v>469</v>
      </c>
      <c r="J402" s="82">
        <v>45870</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3">
      <c r="A403" s="80" t="s">
        <v>804</v>
      </c>
      <c r="B403" s="80" t="s">
        <v>846</v>
      </c>
      <c r="C403" s="80" t="s">
        <v>847</v>
      </c>
      <c r="D403" s="80" t="s">
        <v>113</v>
      </c>
      <c r="E403" s="81">
        <v>46023</v>
      </c>
      <c r="F403" s="81">
        <v>46387</v>
      </c>
      <c r="G403" s="80">
        <v>237</v>
      </c>
      <c r="H403" s="80">
        <v>140</v>
      </c>
      <c r="I403" s="80">
        <f t="shared" si="28"/>
        <v>377</v>
      </c>
      <c r="J403" s="82">
        <v>45870</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3">
      <c r="A404" s="80" t="s">
        <v>804</v>
      </c>
      <c r="B404" s="80" t="s">
        <v>848</v>
      </c>
      <c r="C404" s="80" t="s">
        <v>849</v>
      </c>
      <c r="D404" s="80" t="s">
        <v>113</v>
      </c>
      <c r="E404" s="81">
        <v>46023</v>
      </c>
      <c r="F404" s="81">
        <v>46387</v>
      </c>
      <c r="G404" s="80">
        <v>251</v>
      </c>
      <c r="H404" s="80">
        <v>147</v>
      </c>
      <c r="I404" s="80">
        <f t="shared" si="28"/>
        <v>398</v>
      </c>
      <c r="J404" s="82">
        <v>45870</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3">
      <c r="A405" s="80" t="s">
        <v>804</v>
      </c>
      <c r="B405" s="80" t="s">
        <v>850</v>
      </c>
      <c r="C405" s="80" t="s">
        <v>851</v>
      </c>
      <c r="D405" s="80" t="s">
        <v>113</v>
      </c>
      <c r="E405" s="81">
        <v>46023</v>
      </c>
      <c r="F405" s="81">
        <v>46387</v>
      </c>
      <c r="G405" s="80">
        <v>288</v>
      </c>
      <c r="H405" s="80">
        <v>132</v>
      </c>
      <c r="I405" s="80">
        <f t="shared" si="28"/>
        <v>420</v>
      </c>
      <c r="J405" s="82">
        <v>45870</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3">
      <c r="A406" s="80" t="s">
        <v>804</v>
      </c>
      <c r="B406" s="80" t="s">
        <v>852</v>
      </c>
      <c r="C406" s="80" t="s">
        <v>853</v>
      </c>
      <c r="D406" s="80" t="s">
        <v>113</v>
      </c>
      <c r="E406" s="81">
        <v>46023</v>
      </c>
      <c r="F406" s="81">
        <v>46387</v>
      </c>
      <c r="G406" s="80">
        <v>251</v>
      </c>
      <c r="H406" s="80">
        <v>147</v>
      </c>
      <c r="I406" s="80">
        <f t="shared" si="28"/>
        <v>398</v>
      </c>
      <c r="J406" s="82">
        <v>45870</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3">
      <c r="A407" s="80" t="s">
        <v>804</v>
      </c>
      <c r="B407" s="80" t="s">
        <v>854</v>
      </c>
      <c r="C407" s="80" t="s">
        <v>855</v>
      </c>
      <c r="D407" s="80" t="s">
        <v>113</v>
      </c>
      <c r="E407" s="81">
        <v>46023</v>
      </c>
      <c r="F407" s="81">
        <v>46387</v>
      </c>
      <c r="G407" s="80">
        <v>251</v>
      </c>
      <c r="H407" s="80">
        <v>138</v>
      </c>
      <c r="I407" s="80">
        <f t="shared" si="28"/>
        <v>389</v>
      </c>
      <c r="J407" s="82">
        <v>45870</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3">
      <c r="A408" s="80" t="s">
        <v>804</v>
      </c>
      <c r="B408" s="80" t="s">
        <v>856</v>
      </c>
      <c r="C408" s="80" t="s">
        <v>857</v>
      </c>
      <c r="D408" s="80" t="s">
        <v>113</v>
      </c>
      <c r="E408" s="81">
        <v>46023</v>
      </c>
      <c r="F408" s="81">
        <v>46387</v>
      </c>
      <c r="G408" s="80">
        <v>318</v>
      </c>
      <c r="H408" s="80">
        <v>151</v>
      </c>
      <c r="I408" s="80">
        <f t="shared" ref="I408:I474" si="33">SUM(G408+H408)</f>
        <v>469</v>
      </c>
      <c r="J408" s="82">
        <v>45870</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3">
      <c r="A409" s="80" t="s">
        <v>804</v>
      </c>
      <c r="B409" s="80" t="s">
        <v>858</v>
      </c>
      <c r="C409" s="80" t="s">
        <v>859</v>
      </c>
      <c r="D409" s="80" t="s">
        <v>113</v>
      </c>
      <c r="E409" s="81">
        <v>46023</v>
      </c>
      <c r="F409" s="81">
        <v>46387</v>
      </c>
      <c r="G409" s="80">
        <v>312</v>
      </c>
      <c r="H409" s="80">
        <v>154</v>
      </c>
      <c r="I409" s="80">
        <f t="shared" si="33"/>
        <v>466</v>
      </c>
      <c r="J409" s="82">
        <v>45870</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3">
      <c r="A410" s="80" t="s">
        <v>804</v>
      </c>
      <c r="B410" s="80" t="s">
        <v>860</v>
      </c>
      <c r="C410" s="80" t="s">
        <v>861</v>
      </c>
      <c r="D410" s="80" t="s">
        <v>113</v>
      </c>
      <c r="E410" s="81">
        <v>46023</v>
      </c>
      <c r="F410" s="81">
        <v>46387</v>
      </c>
      <c r="G410" s="80">
        <v>251</v>
      </c>
      <c r="H410" s="80">
        <v>147</v>
      </c>
      <c r="I410" s="80">
        <f t="shared" si="33"/>
        <v>398</v>
      </c>
      <c r="J410" s="82">
        <v>45870</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3">
      <c r="A411" s="80" t="s">
        <v>804</v>
      </c>
      <c r="B411" s="80" t="s">
        <v>862</v>
      </c>
      <c r="C411" s="80" t="s">
        <v>863</v>
      </c>
      <c r="D411" s="80" t="s">
        <v>113</v>
      </c>
      <c r="E411" s="81">
        <v>46023</v>
      </c>
      <c r="F411" s="81">
        <v>46387</v>
      </c>
      <c r="G411" s="80">
        <v>337</v>
      </c>
      <c r="H411" s="80">
        <v>140</v>
      </c>
      <c r="I411" s="80">
        <f t="shared" si="33"/>
        <v>477</v>
      </c>
      <c r="J411" s="82">
        <v>45870</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3">
      <c r="A412" s="80" t="s">
        <v>804</v>
      </c>
      <c r="B412" s="80" t="s">
        <v>864</v>
      </c>
      <c r="C412" s="80" t="s">
        <v>865</v>
      </c>
      <c r="D412" s="80" t="s">
        <v>113</v>
      </c>
      <c r="E412" s="81">
        <v>46023</v>
      </c>
      <c r="F412" s="81">
        <v>46387</v>
      </c>
      <c r="G412" s="80">
        <v>258</v>
      </c>
      <c r="H412" s="80">
        <v>135</v>
      </c>
      <c r="I412" s="80">
        <f t="shared" si="33"/>
        <v>393</v>
      </c>
      <c r="J412" s="82">
        <v>45870</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3">
      <c r="A413" s="80" t="s">
        <v>804</v>
      </c>
      <c r="B413" s="80" t="s">
        <v>866</v>
      </c>
      <c r="C413" s="80" t="s">
        <v>867</v>
      </c>
      <c r="D413" s="80" t="s">
        <v>113</v>
      </c>
      <c r="E413" s="81">
        <v>46023</v>
      </c>
      <c r="F413" s="81">
        <v>46387</v>
      </c>
      <c r="G413" s="80">
        <v>258</v>
      </c>
      <c r="H413" s="80">
        <v>135</v>
      </c>
      <c r="I413" s="80">
        <f t="shared" si="33"/>
        <v>393</v>
      </c>
      <c r="J413" s="82">
        <v>45870</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3">
      <c r="A414" s="80" t="s">
        <v>804</v>
      </c>
      <c r="B414" s="80" t="s">
        <v>868</v>
      </c>
      <c r="C414" s="80" t="s">
        <v>869</v>
      </c>
      <c r="D414" s="80" t="s">
        <v>113</v>
      </c>
      <c r="E414" s="81">
        <v>46023</v>
      </c>
      <c r="F414" s="81">
        <v>46387</v>
      </c>
      <c r="G414" s="80">
        <v>251</v>
      </c>
      <c r="H414" s="80">
        <v>147</v>
      </c>
      <c r="I414" s="80">
        <f t="shared" si="33"/>
        <v>398</v>
      </c>
      <c r="J414" s="82">
        <v>45870</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3">
      <c r="A415" s="80" t="s">
        <v>804</v>
      </c>
      <c r="B415" s="80" t="s">
        <v>870</v>
      </c>
      <c r="C415" s="80" t="s">
        <v>871</v>
      </c>
      <c r="D415" s="80" t="s">
        <v>113</v>
      </c>
      <c r="E415" s="81">
        <v>46023</v>
      </c>
      <c r="F415" s="81">
        <v>46387</v>
      </c>
      <c r="G415" s="80">
        <v>251</v>
      </c>
      <c r="H415" s="80">
        <v>147</v>
      </c>
      <c r="I415" s="80">
        <f t="shared" si="33"/>
        <v>398</v>
      </c>
      <c r="J415" s="82">
        <v>45870</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3">
      <c r="A416" s="80" t="s">
        <v>804</v>
      </c>
      <c r="B416" s="80" t="s">
        <v>872</v>
      </c>
      <c r="C416" s="80" t="s">
        <v>873</v>
      </c>
      <c r="D416" s="80" t="s">
        <v>113</v>
      </c>
      <c r="E416" s="81">
        <v>46023</v>
      </c>
      <c r="F416" s="81">
        <v>46387</v>
      </c>
      <c r="G416" s="80">
        <v>251</v>
      </c>
      <c r="H416" s="80">
        <v>147</v>
      </c>
      <c r="I416" s="80">
        <f t="shared" si="33"/>
        <v>398</v>
      </c>
      <c r="J416" s="82">
        <v>45870</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3">
      <c r="A417" s="80" t="s">
        <v>804</v>
      </c>
      <c r="B417" s="80" t="s">
        <v>874</v>
      </c>
      <c r="C417" s="80" t="s">
        <v>875</v>
      </c>
      <c r="D417" s="80" t="s">
        <v>113</v>
      </c>
      <c r="E417" s="81">
        <v>46023</v>
      </c>
      <c r="F417" s="81">
        <v>46387</v>
      </c>
      <c r="G417" s="80">
        <v>318</v>
      </c>
      <c r="H417" s="80">
        <v>151</v>
      </c>
      <c r="I417" s="80">
        <f t="shared" si="33"/>
        <v>469</v>
      </c>
      <c r="J417" s="82">
        <v>45870</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3">
      <c r="A418" s="80" t="s">
        <v>804</v>
      </c>
      <c r="B418" s="80" t="s">
        <v>876</v>
      </c>
      <c r="C418" s="80" t="s">
        <v>877</v>
      </c>
      <c r="D418" s="80" t="s">
        <v>113</v>
      </c>
      <c r="E418" s="81">
        <v>46023</v>
      </c>
      <c r="F418" s="81">
        <v>46387</v>
      </c>
      <c r="G418" s="80">
        <v>247</v>
      </c>
      <c r="H418" s="80">
        <v>132</v>
      </c>
      <c r="I418" s="80">
        <f t="shared" si="33"/>
        <v>379</v>
      </c>
      <c r="J418" s="82">
        <v>45870</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3">
      <c r="A419" s="80" t="s">
        <v>878</v>
      </c>
      <c r="B419" s="80" t="s">
        <v>109</v>
      </c>
      <c r="C419" s="80" t="s">
        <v>879</v>
      </c>
      <c r="D419" s="80" t="s">
        <v>113</v>
      </c>
      <c r="E419" s="81">
        <v>46023</v>
      </c>
      <c r="F419" s="81">
        <v>46387</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3">
      <c r="A420" s="80" t="s">
        <v>878</v>
      </c>
      <c r="B420" s="80" t="s">
        <v>880</v>
      </c>
      <c r="C420" s="80" t="s">
        <v>881</v>
      </c>
      <c r="D420" s="80" t="s">
        <v>113</v>
      </c>
      <c r="E420" s="81">
        <v>46023</v>
      </c>
      <c r="F420" s="81">
        <v>46387</v>
      </c>
      <c r="G420" s="80">
        <v>497</v>
      </c>
      <c r="H420" s="80">
        <v>123</v>
      </c>
      <c r="I420" s="80">
        <f t="shared" si="33"/>
        <v>620</v>
      </c>
      <c r="J420" s="82">
        <v>45658</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3">
      <c r="A421" s="80" t="s">
        <v>882</v>
      </c>
      <c r="B421" s="80" t="s">
        <v>883</v>
      </c>
      <c r="C421" s="80" t="s">
        <v>884</v>
      </c>
      <c r="D421" s="80" t="s">
        <v>113</v>
      </c>
      <c r="E421" s="81">
        <v>46023</v>
      </c>
      <c r="F421" s="81">
        <v>46387</v>
      </c>
      <c r="G421" s="80">
        <v>219</v>
      </c>
      <c r="H421" s="80">
        <v>119</v>
      </c>
      <c r="I421" s="80">
        <f t="shared" si="33"/>
        <v>338</v>
      </c>
      <c r="J421" s="82">
        <v>45839</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3">
      <c r="A422" s="80" t="s">
        <v>885</v>
      </c>
      <c r="B422" s="80" t="s">
        <v>109</v>
      </c>
      <c r="C422" s="80" t="s">
        <v>886</v>
      </c>
      <c r="D422" s="80" t="s">
        <v>113</v>
      </c>
      <c r="E422" s="81">
        <v>46023</v>
      </c>
      <c r="F422" s="81">
        <v>46387</v>
      </c>
      <c r="G422" s="80">
        <v>181</v>
      </c>
      <c r="H422" s="80">
        <v>127</v>
      </c>
      <c r="I422" s="80">
        <f t="shared" si="33"/>
        <v>308</v>
      </c>
      <c r="J422" s="82">
        <v>45870</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3">
      <c r="A423" s="80" t="s">
        <v>885</v>
      </c>
      <c r="B423" s="80" t="s">
        <v>887</v>
      </c>
      <c r="C423" s="80" t="s">
        <v>888</v>
      </c>
      <c r="D423" s="80"/>
      <c r="E423" s="81">
        <v>46023</v>
      </c>
      <c r="F423" s="81">
        <v>46142</v>
      </c>
      <c r="G423" s="80">
        <v>229</v>
      </c>
      <c r="H423" s="80">
        <v>133</v>
      </c>
      <c r="I423" s="80">
        <f t="shared" si="33"/>
        <v>362</v>
      </c>
      <c r="J423" s="82">
        <v>45870</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3">
      <c r="A424" s="80" t="s">
        <v>885</v>
      </c>
      <c r="B424" s="80" t="s">
        <v>887</v>
      </c>
      <c r="C424" s="80" t="s">
        <v>888</v>
      </c>
      <c r="D424" s="80" t="s">
        <v>113</v>
      </c>
      <c r="E424" s="81">
        <v>46143</v>
      </c>
      <c r="F424" s="81">
        <v>46326</v>
      </c>
      <c r="G424" s="80">
        <v>341</v>
      </c>
      <c r="H424" s="80">
        <v>144</v>
      </c>
      <c r="I424" s="80">
        <f t="shared" si="33"/>
        <v>485</v>
      </c>
      <c r="J424" s="82">
        <v>45870</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3">
      <c r="A425" s="80" t="s">
        <v>885</v>
      </c>
      <c r="B425" s="80" t="s">
        <v>887</v>
      </c>
      <c r="C425" s="80" t="s">
        <v>888</v>
      </c>
      <c r="D425" s="80" t="s">
        <v>140</v>
      </c>
      <c r="E425" s="81">
        <v>46327</v>
      </c>
      <c r="F425" s="81">
        <v>46387</v>
      </c>
      <c r="G425" s="80">
        <v>229</v>
      </c>
      <c r="H425" s="80">
        <v>133</v>
      </c>
      <c r="I425" s="80">
        <f t="shared" si="33"/>
        <v>362</v>
      </c>
      <c r="J425" s="82">
        <v>45870</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3">
      <c r="A426" s="80" t="s">
        <v>885</v>
      </c>
      <c r="B426" s="80" t="s">
        <v>889</v>
      </c>
      <c r="C426" s="80" t="s">
        <v>890</v>
      </c>
      <c r="D426" s="80" t="s">
        <v>113</v>
      </c>
      <c r="E426" s="81">
        <v>46023</v>
      </c>
      <c r="F426" s="81">
        <v>46387</v>
      </c>
      <c r="G426" s="80">
        <v>181</v>
      </c>
      <c r="H426" s="80">
        <v>127</v>
      </c>
      <c r="I426" s="80">
        <f t="shared" si="33"/>
        <v>308</v>
      </c>
      <c r="J426" s="82">
        <v>45870</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3">
      <c r="A427" s="80" t="s">
        <v>891</v>
      </c>
      <c r="B427" s="80" t="s">
        <v>109</v>
      </c>
      <c r="C427" s="80" t="s">
        <v>892</v>
      </c>
      <c r="D427" s="80" t="s">
        <v>113</v>
      </c>
      <c r="E427" s="81">
        <v>46023</v>
      </c>
      <c r="F427" s="81">
        <v>46387</v>
      </c>
      <c r="G427" s="80">
        <v>222</v>
      </c>
      <c r="H427" s="80">
        <v>110</v>
      </c>
      <c r="I427" s="80">
        <f t="shared" si="33"/>
        <v>332</v>
      </c>
      <c r="J427" s="82">
        <v>45931</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3">
      <c r="A428" s="80" t="s">
        <v>891</v>
      </c>
      <c r="B428" s="80" t="s">
        <v>893</v>
      </c>
      <c r="C428" s="80" t="s">
        <v>894</v>
      </c>
      <c r="D428" s="80" t="s">
        <v>113</v>
      </c>
      <c r="E428" s="81">
        <v>46023</v>
      </c>
      <c r="F428" s="81">
        <v>46387</v>
      </c>
      <c r="G428" s="80">
        <v>235</v>
      </c>
      <c r="H428" s="80">
        <v>125</v>
      </c>
      <c r="I428" s="80">
        <f t="shared" si="33"/>
        <v>360</v>
      </c>
      <c r="J428" s="82">
        <v>45931</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3">
      <c r="A429" s="80" t="s">
        <v>891</v>
      </c>
      <c r="B429" s="80" t="s">
        <v>895</v>
      </c>
      <c r="C429" s="80" t="s">
        <v>896</v>
      </c>
      <c r="D429" s="80" t="s">
        <v>113</v>
      </c>
      <c r="E429" s="81">
        <v>46023</v>
      </c>
      <c r="F429" s="81">
        <v>46387</v>
      </c>
      <c r="G429" s="80">
        <v>203</v>
      </c>
      <c r="H429" s="80">
        <v>113</v>
      </c>
      <c r="I429" s="80">
        <f t="shared" si="33"/>
        <v>316</v>
      </c>
      <c r="J429" s="82">
        <v>45931</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3">
      <c r="A430" s="80" t="s">
        <v>891</v>
      </c>
      <c r="B430" s="80" t="s">
        <v>897</v>
      </c>
      <c r="C430" s="80" t="s">
        <v>898</v>
      </c>
      <c r="D430" s="80" t="s">
        <v>113</v>
      </c>
      <c r="E430" s="81">
        <v>46023</v>
      </c>
      <c r="F430" s="81">
        <v>46387</v>
      </c>
      <c r="G430" s="80">
        <v>324</v>
      </c>
      <c r="H430" s="80">
        <v>142</v>
      </c>
      <c r="I430" s="80">
        <f t="shared" si="33"/>
        <v>466</v>
      </c>
      <c r="J430" s="82">
        <v>45931</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3">
      <c r="A431" s="80" t="s">
        <v>891</v>
      </c>
      <c r="B431" s="80" t="s">
        <v>899</v>
      </c>
      <c r="C431" s="80" t="s">
        <v>900</v>
      </c>
      <c r="D431" s="80" t="s">
        <v>113</v>
      </c>
      <c r="E431" s="81">
        <v>46023</v>
      </c>
      <c r="F431" s="81">
        <v>46387</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3">
      <c r="A432" s="80" t="s">
        <v>901</v>
      </c>
      <c r="B432" s="80" t="s">
        <v>902</v>
      </c>
      <c r="C432" s="80" t="s">
        <v>903</v>
      </c>
      <c r="D432" s="80" t="s">
        <v>113</v>
      </c>
      <c r="E432" s="81">
        <v>46023</v>
      </c>
      <c r="F432" s="81">
        <v>46387</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3">
      <c r="A433" s="80" t="s">
        <v>904</v>
      </c>
      <c r="B433" s="80" t="s">
        <v>109</v>
      </c>
      <c r="C433" s="80" t="s">
        <v>905</v>
      </c>
      <c r="D433" s="80" t="s">
        <v>113</v>
      </c>
      <c r="E433" s="81">
        <v>46023</v>
      </c>
      <c r="F433" s="81">
        <v>46387</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3">
      <c r="A434" s="80" t="s">
        <v>904</v>
      </c>
      <c r="B434" s="80" t="s">
        <v>906</v>
      </c>
      <c r="C434" s="80" t="s">
        <v>907</v>
      </c>
      <c r="D434" s="80" t="s">
        <v>113</v>
      </c>
      <c r="E434" s="81">
        <v>46023</v>
      </c>
      <c r="F434" s="81">
        <v>46387</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3">
      <c r="A435" s="80" t="s">
        <v>908</v>
      </c>
      <c r="B435" s="80" t="s">
        <v>109</v>
      </c>
      <c r="C435" s="80" t="s">
        <v>909</v>
      </c>
      <c r="D435" s="80" t="s">
        <v>113</v>
      </c>
      <c r="E435" s="81">
        <v>46023</v>
      </c>
      <c r="F435" s="81">
        <v>46387</v>
      </c>
      <c r="G435" s="80">
        <v>140</v>
      </c>
      <c r="H435" s="80">
        <v>99</v>
      </c>
      <c r="I435" s="80">
        <f t="shared" si="33"/>
        <v>239</v>
      </c>
      <c r="J435" s="82">
        <v>45658</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3">
      <c r="A436" s="80" t="s">
        <v>908</v>
      </c>
      <c r="B436" s="80" t="s">
        <v>910</v>
      </c>
      <c r="C436" s="80" t="s">
        <v>911</v>
      </c>
      <c r="D436" s="80" t="s">
        <v>113</v>
      </c>
      <c r="E436" s="81">
        <v>46023</v>
      </c>
      <c r="F436" s="81">
        <v>46387</v>
      </c>
      <c r="G436" s="80">
        <v>145</v>
      </c>
      <c r="H436" s="80">
        <v>96</v>
      </c>
      <c r="I436" s="80">
        <f t="shared" si="33"/>
        <v>241</v>
      </c>
      <c r="J436" s="82">
        <v>45809</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3">
      <c r="A437" s="80" t="s">
        <v>912</v>
      </c>
      <c r="B437" s="80" t="s">
        <v>109</v>
      </c>
      <c r="C437" s="80" t="s">
        <v>913</v>
      </c>
      <c r="D437" s="80" t="s">
        <v>113</v>
      </c>
      <c r="E437" s="81">
        <v>46023</v>
      </c>
      <c r="F437" s="81">
        <v>46387</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3">
      <c r="A438" s="80" t="s">
        <v>912</v>
      </c>
      <c r="B438" s="80" t="s">
        <v>914</v>
      </c>
      <c r="C438" s="80" t="s">
        <v>915</v>
      </c>
      <c r="D438" s="80" t="s">
        <v>113</v>
      </c>
      <c r="E438" s="81">
        <v>46023</v>
      </c>
      <c r="F438" s="81">
        <v>46387</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3">
      <c r="A439" s="80" t="s">
        <v>916</v>
      </c>
      <c r="B439" s="80" t="s">
        <v>109</v>
      </c>
      <c r="C439" s="80" t="s">
        <v>917</v>
      </c>
      <c r="D439" s="80" t="s">
        <v>113</v>
      </c>
      <c r="E439" s="81">
        <v>46023</v>
      </c>
      <c r="F439" s="81">
        <v>46387</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3">
      <c r="A440" s="80" t="s">
        <v>916</v>
      </c>
      <c r="B440" s="80" t="s">
        <v>918</v>
      </c>
      <c r="C440" s="80" t="s">
        <v>919</v>
      </c>
      <c r="D440" s="80" t="s">
        <v>113</v>
      </c>
      <c r="E440" s="81">
        <v>46023</v>
      </c>
      <c r="F440" s="81">
        <v>46387</v>
      </c>
      <c r="G440" s="80">
        <v>167</v>
      </c>
      <c r="H440" s="80">
        <v>84</v>
      </c>
      <c r="I440" s="80">
        <f t="shared" si="33"/>
        <v>251</v>
      </c>
      <c r="J440" s="82">
        <v>46082</v>
      </c>
      <c r="K440" s="80"/>
      <c r="L440" s="80">
        <v>10394</v>
      </c>
      <c r="N440" s="24">
        <f>IF($H440&gt;265,ROUND($H440*0.15,0),VLOOKUP($H440,'Office of Allowances Appendix B'!$A$1:$E$266,2,FALSE))</f>
        <v>13</v>
      </c>
      <c r="O440" s="24">
        <f>IF($H440&gt;265,ROUND($H440*0.25,0),VLOOKUP($H440,'Office of Allowances Appendix B'!$A$1:$E$266,3,FALSE))</f>
        <v>21</v>
      </c>
      <c r="P440" s="24">
        <f>IF($H440&gt;265,ROUND($H440*0.4,0),VLOOKUP($H440,'Office of Allowances Appendix B'!$A$1:$E$266,4,FALSE))</f>
        <v>33</v>
      </c>
      <c r="Q440" s="24">
        <f t="shared" si="34"/>
        <v>17</v>
      </c>
    </row>
    <row r="441" spans="1:17" x14ac:dyDescent="0.3">
      <c r="A441" s="80" t="s">
        <v>920</v>
      </c>
      <c r="B441" s="80" t="s">
        <v>109</v>
      </c>
      <c r="C441" s="80" t="s">
        <v>921</v>
      </c>
      <c r="D441" s="80" t="s">
        <v>113</v>
      </c>
      <c r="E441" s="81">
        <v>46023</v>
      </c>
      <c r="F441" s="81">
        <v>46387</v>
      </c>
      <c r="G441" s="80">
        <v>336</v>
      </c>
      <c r="H441" s="80">
        <v>141</v>
      </c>
      <c r="I441" s="80">
        <f t="shared" si="33"/>
        <v>477</v>
      </c>
      <c r="J441" s="82">
        <v>45870</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3">
      <c r="A442" s="80" t="s">
        <v>920</v>
      </c>
      <c r="B442" s="80" t="s">
        <v>922</v>
      </c>
      <c r="C442" s="80" t="s">
        <v>923</v>
      </c>
      <c r="D442" s="80" t="s">
        <v>113</v>
      </c>
      <c r="E442" s="81">
        <v>46023</v>
      </c>
      <c r="F442" s="81">
        <v>46387</v>
      </c>
      <c r="G442" s="80">
        <v>336</v>
      </c>
      <c r="H442" s="80">
        <v>141</v>
      </c>
      <c r="I442" s="80">
        <f t="shared" si="33"/>
        <v>477</v>
      </c>
      <c r="J442" s="82">
        <v>45870</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3">
      <c r="A443" s="80" t="s">
        <v>924</v>
      </c>
      <c r="B443" s="80" t="s">
        <v>109</v>
      </c>
      <c r="C443" s="80" t="s">
        <v>925</v>
      </c>
      <c r="D443" s="80" t="s">
        <v>113</v>
      </c>
      <c r="E443" s="81">
        <v>46023</v>
      </c>
      <c r="F443" s="81">
        <v>46387</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3">
      <c r="A444" s="80" t="s">
        <v>924</v>
      </c>
      <c r="B444" s="80" t="s">
        <v>926</v>
      </c>
      <c r="C444" s="80" t="s">
        <v>927</v>
      </c>
      <c r="D444" s="80" t="s">
        <v>113</v>
      </c>
      <c r="E444" s="81">
        <v>46023</v>
      </c>
      <c r="F444" s="81">
        <v>46387</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3">
      <c r="A445" s="80" t="s">
        <v>924</v>
      </c>
      <c r="B445" s="80" t="s">
        <v>928</v>
      </c>
      <c r="C445" s="80" t="s">
        <v>929</v>
      </c>
      <c r="D445" s="80" t="s">
        <v>113</v>
      </c>
      <c r="E445" s="81">
        <v>46023</v>
      </c>
      <c r="F445" s="81">
        <v>46387</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3">
      <c r="A446" s="80" t="s">
        <v>924</v>
      </c>
      <c r="B446" s="80" t="s">
        <v>930</v>
      </c>
      <c r="C446" s="80" t="s">
        <v>931</v>
      </c>
      <c r="D446" s="80" t="s">
        <v>113</v>
      </c>
      <c r="E446" s="81">
        <v>46023</v>
      </c>
      <c r="F446" s="81">
        <v>46387</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3">
      <c r="A447" s="80" t="s">
        <v>924</v>
      </c>
      <c r="B447" s="80" t="s">
        <v>932</v>
      </c>
      <c r="C447" s="80" t="s">
        <v>933</v>
      </c>
      <c r="D447" s="80" t="s">
        <v>113</v>
      </c>
      <c r="E447" s="81">
        <v>46023</v>
      </c>
      <c r="F447" s="81">
        <v>46387</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3">
      <c r="A448" s="80" t="s">
        <v>924</v>
      </c>
      <c r="B448" s="80" t="s">
        <v>934</v>
      </c>
      <c r="C448" s="80" t="s">
        <v>935</v>
      </c>
      <c r="D448" s="80" t="s">
        <v>113</v>
      </c>
      <c r="E448" s="81">
        <v>46023</v>
      </c>
      <c r="F448" s="81">
        <v>46387</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3">
      <c r="A449" s="80" t="s">
        <v>936</v>
      </c>
      <c r="B449" s="80" t="s">
        <v>937</v>
      </c>
      <c r="C449" s="80" t="s">
        <v>938</v>
      </c>
      <c r="D449" s="80" t="s">
        <v>113</v>
      </c>
      <c r="E449" s="81">
        <v>46023</v>
      </c>
      <c r="F449" s="81">
        <v>46387</v>
      </c>
      <c r="G449" s="80">
        <v>489</v>
      </c>
      <c r="H449" s="80">
        <v>179</v>
      </c>
      <c r="I449" s="80">
        <f t="shared" si="33"/>
        <v>668</v>
      </c>
      <c r="J449" s="82">
        <v>45870</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3">
      <c r="A450" s="80" t="s">
        <v>939</v>
      </c>
      <c r="B450" s="80" t="s">
        <v>109</v>
      </c>
      <c r="C450" s="80" t="s">
        <v>940</v>
      </c>
      <c r="D450" s="80" t="s">
        <v>113</v>
      </c>
      <c r="E450" s="81">
        <v>46023</v>
      </c>
      <c r="F450" s="81">
        <v>46387</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3">
      <c r="A451" s="80" t="s">
        <v>939</v>
      </c>
      <c r="B451" s="80" t="s">
        <v>941</v>
      </c>
      <c r="C451" s="80" t="s">
        <v>942</v>
      </c>
      <c r="D451" s="80" t="s">
        <v>113</v>
      </c>
      <c r="E451" s="81">
        <v>46023</v>
      </c>
      <c r="F451" s="81">
        <v>46387</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3">
      <c r="A452" s="80" t="s">
        <v>939</v>
      </c>
      <c r="B452" s="80" t="s">
        <v>943</v>
      </c>
      <c r="C452" s="80" t="s">
        <v>944</v>
      </c>
      <c r="D452" s="80" t="s">
        <v>113</v>
      </c>
      <c r="E452" s="81">
        <v>46023</v>
      </c>
      <c r="F452" s="81">
        <v>46387</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3">
      <c r="A453" s="80" t="s">
        <v>939</v>
      </c>
      <c r="B453" s="80" t="s">
        <v>945</v>
      </c>
      <c r="C453" s="80" t="s">
        <v>946</v>
      </c>
      <c r="D453" s="80" t="s">
        <v>113</v>
      </c>
      <c r="E453" s="81">
        <v>46023</v>
      </c>
      <c r="F453" s="81">
        <v>46387</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3">
      <c r="A454" s="80" t="s">
        <v>939</v>
      </c>
      <c r="B454" s="80" t="s">
        <v>947</v>
      </c>
      <c r="C454" s="80" t="s">
        <v>948</v>
      </c>
      <c r="D454" s="80" t="s">
        <v>113</v>
      </c>
      <c r="E454" s="81">
        <v>46023</v>
      </c>
      <c r="F454" s="81">
        <v>46387</v>
      </c>
      <c r="G454" s="80">
        <v>187</v>
      </c>
      <c r="H454" s="80">
        <v>85</v>
      </c>
      <c r="I454" s="80">
        <f t="shared" si="33"/>
        <v>272</v>
      </c>
      <c r="J454" s="82">
        <v>46204</v>
      </c>
      <c r="K454" s="80"/>
      <c r="L454" s="80">
        <v>10065</v>
      </c>
      <c r="N454" s="24">
        <f>IF($H454&gt;265,ROUND($H454*0.15,0),VLOOKUP($H454,'Office of Allowances Appendix B'!$A$1:$E$266,2,FALSE))</f>
        <v>13</v>
      </c>
      <c r="O454" s="24">
        <f>IF($H454&gt;265,ROUND($H454*0.25,0),VLOOKUP($H454,'Office of Allowances Appendix B'!$A$1:$E$266,3,FALSE))</f>
        <v>21</v>
      </c>
      <c r="P454" s="24">
        <f>IF($H454&gt;265,ROUND($H454*0.4,0),VLOOKUP($H454,'Office of Allowances Appendix B'!$A$1:$E$266,4,FALSE))</f>
        <v>34</v>
      </c>
      <c r="Q454" s="24">
        <f t="shared" si="34"/>
        <v>17</v>
      </c>
    </row>
    <row r="455" spans="1:17" x14ac:dyDescent="0.3">
      <c r="A455" s="80" t="s">
        <v>939</v>
      </c>
      <c r="B455" s="80" t="s">
        <v>949</v>
      </c>
      <c r="C455" s="80" t="s">
        <v>950</v>
      </c>
      <c r="D455" s="80" t="s">
        <v>113</v>
      </c>
      <c r="E455" s="81">
        <v>46023</v>
      </c>
      <c r="F455" s="81">
        <v>46387</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3">
      <c r="A456" s="80" t="s">
        <v>951</v>
      </c>
      <c r="B456" s="80" t="s">
        <v>952</v>
      </c>
      <c r="C456" s="80" t="s">
        <v>953</v>
      </c>
      <c r="D456" s="80" t="s">
        <v>113</v>
      </c>
      <c r="E456" s="81">
        <v>46023</v>
      </c>
      <c r="F456" s="81">
        <v>46387</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3">
      <c r="A457" s="80" t="s">
        <v>954</v>
      </c>
      <c r="B457" s="80" t="s">
        <v>109</v>
      </c>
      <c r="C457" s="80" t="s">
        <v>955</v>
      </c>
      <c r="D457" s="80" t="s">
        <v>113</v>
      </c>
      <c r="E457" s="81">
        <v>46023</v>
      </c>
      <c r="F457" s="81">
        <v>46387</v>
      </c>
      <c r="G457" s="80">
        <v>165</v>
      </c>
      <c r="H457" s="80">
        <v>80</v>
      </c>
      <c r="I457" s="80">
        <f t="shared" si="33"/>
        <v>245</v>
      </c>
      <c r="J457" s="82">
        <v>46174</v>
      </c>
      <c r="K457" s="80"/>
      <c r="L457" s="80">
        <v>11768</v>
      </c>
      <c r="N457" s="24">
        <f>IF($H457&gt;265,ROUND($H457*0.15,0),VLOOKUP($H457,'Office of Allowances Appendix B'!$A$1:$E$266,2,FALSE))</f>
        <v>12</v>
      </c>
      <c r="O457" s="24">
        <f>IF($H457&gt;265,ROUND($H457*0.25,0),VLOOKUP($H457,'Office of Allowances Appendix B'!$A$1:$E$266,3,FALSE))</f>
        <v>20</v>
      </c>
      <c r="P457" s="24">
        <f>IF($H457&gt;265,ROUND($H457*0.4,0),VLOOKUP($H457,'Office of Allowances Appendix B'!$A$1:$E$266,4,FALSE))</f>
        <v>32</v>
      </c>
      <c r="Q457" s="24">
        <f t="shared" si="34"/>
        <v>16</v>
      </c>
    </row>
    <row r="458" spans="1:17" x14ac:dyDescent="0.3">
      <c r="A458" s="80" t="s">
        <v>954</v>
      </c>
      <c r="B458" s="80" t="s">
        <v>956</v>
      </c>
      <c r="C458" s="80" t="s">
        <v>957</v>
      </c>
      <c r="D458" s="80" t="s">
        <v>113</v>
      </c>
      <c r="E458" s="81">
        <v>46023</v>
      </c>
      <c r="F458" s="81">
        <v>46387</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3">
      <c r="A459" s="80" t="s">
        <v>954</v>
      </c>
      <c r="B459" s="80" t="s">
        <v>958</v>
      </c>
      <c r="C459" s="80" t="s">
        <v>959</v>
      </c>
      <c r="D459" s="80" t="s">
        <v>113</v>
      </c>
      <c r="E459" s="81">
        <v>46023</v>
      </c>
      <c r="F459" s="81">
        <v>46387</v>
      </c>
      <c r="G459" s="80">
        <v>165</v>
      </c>
      <c r="H459" s="80">
        <v>80</v>
      </c>
      <c r="I459" s="80">
        <f t="shared" si="33"/>
        <v>245</v>
      </c>
      <c r="J459" s="82">
        <v>46174</v>
      </c>
      <c r="K459" s="80"/>
      <c r="L459" s="80">
        <v>13846</v>
      </c>
      <c r="N459" s="24">
        <f>IF($H459&gt;265,ROUND($H459*0.15,0),VLOOKUP($H459,'Office of Allowances Appendix B'!$A$1:$E$266,2,FALSE))</f>
        <v>12</v>
      </c>
      <c r="O459" s="24">
        <f>IF($H459&gt;265,ROUND($H459*0.25,0),VLOOKUP($H459,'Office of Allowances Appendix B'!$A$1:$E$266,3,FALSE))</f>
        <v>20</v>
      </c>
      <c r="P459" s="24">
        <f>IF($H459&gt;265,ROUND($H459*0.4,0),VLOOKUP($H459,'Office of Allowances Appendix B'!$A$1:$E$266,4,FALSE))</f>
        <v>32</v>
      </c>
      <c r="Q459" s="24">
        <f t="shared" si="34"/>
        <v>16</v>
      </c>
    </row>
    <row r="460" spans="1:17" x14ac:dyDescent="0.3">
      <c r="A460" s="80" t="s">
        <v>960</v>
      </c>
      <c r="B460" s="80" t="s">
        <v>109</v>
      </c>
      <c r="C460" s="80" t="s">
        <v>961</v>
      </c>
      <c r="D460" s="80" t="s">
        <v>113</v>
      </c>
      <c r="E460" s="81">
        <v>46023</v>
      </c>
      <c r="F460" s="81">
        <v>46387</v>
      </c>
      <c r="G460" s="80">
        <v>258</v>
      </c>
      <c r="H460" s="80">
        <v>179</v>
      </c>
      <c r="I460" s="80">
        <f t="shared" si="33"/>
        <v>437</v>
      </c>
      <c r="J460" s="82">
        <v>45839</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3">
      <c r="A461" s="80" t="s">
        <v>960</v>
      </c>
      <c r="B461" s="80" t="s">
        <v>962</v>
      </c>
      <c r="C461" s="80" t="s">
        <v>963</v>
      </c>
      <c r="D461" s="80"/>
      <c r="E461" s="81">
        <v>46023</v>
      </c>
      <c r="F461" s="81">
        <v>46173</v>
      </c>
      <c r="G461" s="80">
        <v>201</v>
      </c>
      <c r="H461" s="80">
        <v>165</v>
      </c>
      <c r="I461" s="80">
        <f t="shared" si="33"/>
        <v>366</v>
      </c>
      <c r="J461" s="82">
        <v>45839</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3">
      <c r="A462" s="80" t="s">
        <v>960</v>
      </c>
      <c r="B462" s="80" t="s">
        <v>962</v>
      </c>
      <c r="C462" s="80" t="s">
        <v>963</v>
      </c>
      <c r="D462" s="80" t="s">
        <v>113</v>
      </c>
      <c r="E462" s="81">
        <v>46174</v>
      </c>
      <c r="F462" s="81">
        <v>46295</v>
      </c>
      <c r="G462" s="80">
        <v>249</v>
      </c>
      <c r="H462" s="80">
        <v>170</v>
      </c>
      <c r="I462" s="80">
        <f t="shared" si="33"/>
        <v>419</v>
      </c>
      <c r="J462" s="82">
        <v>45839</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3">
      <c r="A463" s="80" t="s">
        <v>960</v>
      </c>
      <c r="B463" s="80" t="s">
        <v>962</v>
      </c>
      <c r="C463" s="80" t="s">
        <v>963</v>
      </c>
      <c r="D463" s="80" t="s">
        <v>140</v>
      </c>
      <c r="E463" s="81">
        <v>46296</v>
      </c>
      <c r="F463" s="81">
        <v>46387</v>
      </c>
      <c r="G463" s="80">
        <v>201</v>
      </c>
      <c r="H463" s="80">
        <v>165</v>
      </c>
      <c r="I463" s="80">
        <f t="shared" si="33"/>
        <v>366</v>
      </c>
      <c r="J463" s="82">
        <v>45839</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3">
      <c r="A464" s="80" t="s">
        <v>960</v>
      </c>
      <c r="B464" s="80" t="s">
        <v>964</v>
      </c>
      <c r="C464" s="80" t="s">
        <v>965</v>
      </c>
      <c r="D464" s="80" t="s">
        <v>113</v>
      </c>
      <c r="E464" s="81">
        <v>46023</v>
      </c>
      <c r="F464" s="81">
        <v>46387</v>
      </c>
      <c r="G464" s="80">
        <v>258</v>
      </c>
      <c r="H464" s="80">
        <v>179</v>
      </c>
      <c r="I464" s="80">
        <f t="shared" si="33"/>
        <v>437</v>
      </c>
      <c r="J464" s="82">
        <v>45839</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3">
      <c r="A465" s="80" t="s">
        <v>960</v>
      </c>
      <c r="B465" s="80" t="s">
        <v>966</v>
      </c>
      <c r="C465" s="80" t="s">
        <v>967</v>
      </c>
      <c r="D465" s="80"/>
      <c r="E465" s="81">
        <v>46023</v>
      </c>
      <c r="F465" s="81">
        <v>46173</v>
      </c>
      <c r="G465" s="80">
        <v>338</v>
      </c>
      <c r="H465" s="80">
        <v>211</v>
      </c>
      <c r="I465" s="80">
        <f t="shared" si="33"/>
        <v>549</v>
      </c>
      <c r="J465" s="82">
        <v>45839</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3">
      <c r="A466" s="80" t="s">
        <v>960</v>
      </c>
      <c r="B466" s="80" t="s">
        <v>966</v>
      </c>
      <c r="C466" s="80" t="s">
        <v>967</v>
      </c>
      <c r="D466" s="80" t="s">
        <v>113</v>
      </c>
      <c r="E466" s="81">
        <v>46174</v>
      </c>
      <c r="F466" s="81">
        <v>46295</v>
      </c>
      <c r="G466" s="80">
        <v>592</v>
      </c>
      <c r="H466" s="80">
        <v>236</v>
      </c>
      <c r="I466" s="80">
        <f t="shared" si="33"/>
        <v>828</v>
      </c>
      <c r="J466" s="82">
        <v>45839</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3">
      <c r="A467" s="80" t="s">
        <v>960</v>
      </c>
      <c r="B467" s="80" t="s">
        <v>966</v>
      </c>
      <c r="C467" s="80" t="s">
        <v>967</v>
      </c>
      <c r="D467" s="80" t="s">
        <v>140</v>
      </c>
      <c r="E467" s="81">
        <v>46296</v>
      </c>
      <c r="F467" s="81">
        <v>46387</v>
      </c>
      <c r="G467" s="80">
        <v>338</v>
      </c>
      <c r="H467" s="80">
        <v>211</v>
      </c>
      <c r="I467" s="80">
        <f t="shared" si="33"/>
        <v>549</v>
      </c>
      <c r="J467" s="82">
        <v>45839</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3">
      <c r="A468" s="80" t="s">
        <v>968</v>
      </c>
      <c r="B468" s="80" t="s">
        <v>109</v>
      </c>
      <c r="C468" s="80" t="s">
        <v>969</v>
      </c>
      <c r="D468" s="80" t="s">
        <v>113</v>
      </c>
      <c r="E468" s="81">
        <v>46023</v>
      </c>
      <c r="F468" s="81">
        <v>46387</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3">
      <c r="A469" s="80" t="s">
        <v>968</v>
      </c>
      <c r="B469" s="80" t="s">
        <v>970</v>
      </c>
      <c r="C469" s="80" t="s">
        <v>971</v>
      </c>
      <c r="D469" s="80" t="s">
        <v>113</v>
      </c>
      <c r="E469" s="81">
        <v>46023</v>
      </c>
      <c r="F469" s="81">
        <v>46387</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3">
      <c r="A470" s="80" t="s">
        <v>968</v>
      </c>
      <c r="B470" s="80" t="s">
        <v>972</v>
      </c>
      <c r="C470" s="80" t="s">
        <v>973</v>
      </c>
      <c r="D470" s="80" t="s">
        <v>113</v>
      </c>
      <c r="E470" s="81">
        <v>46023</v>
      </c>
      <c r="F470" s="81">
        <v>46387</v>
      </c>
      <c r="G470" s="80">
        <v>305</v>
      </c>
      <c r="H470" s="80">
        <v>135</v>
      </c>
      <c r="I470" s="80">
        <f t="shared" si="33"/>
        <v>440</v>
      </c>
      <c r="J470" s="82">
        <v>46174</v>
      </c>
      <c r="K470" s="80"/>
      <c r="L470" s="80">
        <v>11233</v>
      </c>
      <c r="N470" s="24">
        <f>IF($H470&gt;265,ROUND($H470*0.15,0),VLOOKUP($H470,'Office of Allowances Appendix B'!$A$1:$E$266,2,FALSE))</f>
        <v>20</v>
      </c>
      <c r="O470" s="24">
        <f>IF($H470&gt;265,ROUND($H470*0.25,0),VLOOKUP($H470,'Office of Allowances Appendix B'!$A$1:$E$266,3,FALSE))</f>
        <v>34</v>
      </c>
      <c r="P470" s="24">
        <f>IF($H470&gt;265,ROUND($H470*0.4,0),VLOOKUP($H470,'Office of Allowances Appendix B'!$A$1:$E$266,4,FALSE))</f>
        <v>54</v>
      </c>
      <c r="Q470" s="24">
        <f t="shared" si="34"/>
        <v>27</v>
      </c>
    </row>
    <row r="471" spans="1:17" x14ac:dyDescent="0.3">
      <c r="A471" s="80" t="s">
        <v>968</v>
      </c>
      <c r="B471" s="80" t="s">
        <v>974</v>
      </c>
      <c r="C471" s="80" t="s">
        <v>975</v>
      </c>
      <c r="D471" s="80" t="s">
        <v>113</v>
      </c>
      <c r="E471" s="81">
        <v>46023</v>
      </c>
      <c r="F471" s="81">
        <v>46387</v>
      </c>
      <c r="G471" s="80">
        <v>198</v>
      </c>
      <c r="H471" s="80">
        <v>120</v>
      </c>
      <c r="I471" s="80">
        <f t="shared" si="33"/>
        <v>318</v>
      </c>
      <c r="J471" s="82">
        <v>46174</v>
      </c>
      <c r="K471" s="80"/>
      <c r="L471" s="80">
        <v>10336</v>
      </c>
      <c r="N471" s="24">
        <f>IF($H471&gt;265,ROUND($H471*0.15,0),VLOOKUP($H471,'Office of Allowances Appendix B'!$A$1:$E$266,2,FALSE))</f>
        <v>18</v>
      </c>
      <c r="O471" s="24">
        <f>IF($H471&gt;265,ROUND($H471*0.25,0),VLOOKUP($H471,'Office of Allowances Appendix B'!$A$1:$E$266,3,FALSE))</f>
        <v>30</v>
      </c>
      <c r="P471" s="24">
        <f>IF($H471&gt;265,ROUND($H471*0.4,0),VLOOKUP($H471,'Office of Allowances Appendix B'!$A$1:$E$266,4,FALSE))</f>
        <v>48</v>
      </c>
      <c r="Q471" s="24">
        <f t="shared" si="34"/>
        <v>24</v>
      </c>
    </row>
    <row r="472" spans="1:17" x14ac:dyDescent="0.3">
      <c r="A472" s="80" t="s">
        <v>968</v>
      </c>
      <c r="B472" s="80" t="s">
        <v>976</v>
      </c>
      <c r="C472" s="80" t="s">
        <v>977</v>
      </c>
      <c r="D472" s="80" t="s">
        <v>113</v>
      </c>
      <c r="E472" s="81">
        <v>46023</v>
      </c>
      <c r="F472" s="81">
        <v>46387</v>
      </c>
      <c r="G472" s="80">
        <v>169</v>
      </c>
      <c r="H472" s="80">
        <v>59</v>
      </c>
      <c r="I472" s="80">
        <f t="shared" si="33"/>
        <v>228</v>
      </c>
      <c r="J472" s="82">
        <v>46174</v>
      </c>
      <c r="K472" s="80"/>
      <c r="L472" s="80">
        <v>13550</v>
      </c>
      <c r="N472" s="24">
        <f>IF($H472&gt;265,ROUND($H472*0.15,0),VLOOKUP($H472,'Office of Allowances Appendix B'!$A$1:$E$266,2,FALSE))</f>
        <v>9</v>
      </c>
      <c r="O472" s="24">
        <f>IF($H472&gt;265,ROUND($H472*0.25,0),VLOOKUP($H472,'Office of Allowances Appendix B'!$A$1:$E$266,3,FALSE))</f>
        <v>15</v>
      </c>
      <c r="P472" s="24">
        <f>IF($H472&gt;265,ROUND($H472*0.4,0),VLOOKUP($H472,'Office of Allowances Appendix B'!$A$1:$E$266,4,FALSE))</f>
        <v>24</v>
      </c>
      <c r="Q472" s="24">
        <f t="shared" ref="Q472" si="37">H472-SUM(N472:P472)</f>
        <v>11</v>
      </c>
    </row>
    <row r="473" spans="1:17" x14ac:dyDescent="0.3">
      <c r="A473" s="80" t="s">
        <v>968</v>
      </c>
      <c r="B473" s="80" t="s">
        <v>978</v>
      </c>
      <c r="C473" s="80" t="s">
        <v>979</v>
      </c>
      <c r="D473" s="80" t="s">
        <v>113</v>
      </c>
      <c r="E473" s="81">
        <v>46023</v>
      </c>
      <c r="F473" s="81">
        <v>46387</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3">
      <c r="A474" s="80" t="s">
        <v>968</v>
      </c>
      <c r="B474" s="80" t="s">
        <v>980</v>
      </c>
      <c r="C474" s="80" t="s">
        <v>981</v>
      </c>
      <c r="D474" s="80" t="s">
        <v>113</v>
      </c>
      <c r="E474" s="81">
        <v>46023</v>
      </c>
      <c r="F474" s="81">
        <v>46387</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3">
      <c r="A475" s="80" t="s">
        <v>968</v>
      </c>
      <c r="B475" s="80" t="s">
        <v>982</v>
      </c>
      <c r="C475" s="80" t="s">
        <v>983</v>
      </c>
      <c r="D475" s="80"/>
      <c r="E475" s="81">
        <v>46023</v>
      </c>
      <c r="F475" s="81">
        <v>46053</v>
      </c>
      <c r="G475" s="80">
        <v>218</v>
      </c>
      <c r="H475" s="80">
        <v>110</v>
      </c>
      <c r="I475" s="80">
        <f t="shared" ref="I475:I538" si="38">SUM(G475+H475)</f>
        <v>328</v>
      </c>
      <c r="J475" s="82">
        <v>46113</v>
      </c>
      <c r="K475" s="80"/>
      <c r="L475" s="80">
        <v>10334</v>
      </c>
      <c r="N475" s="24">
        <f>IF($H475&gt;265,ROUND($H475*0.15,0),VLOOKUP($H475,'Office of Allowances Appendix B'!$A$1:$E$266,2,FALSE))</f>
        <v>17</v>
      </c>
      <c r="O475" s="24">
        <f>IF($H475&gt;265,ROUND($H475*0.25,0),VLOOKUP($H475,'Office of Allowances Appendix B'!$A$1:$E$266,3,FALSE))</f>
        <v>27</v>
      </c>
      <c r="P475" s="24">
        <f>IF($H475&gt;265,ROUND($H475*0.4,0),VLOOKUP($H475,'Office of Allowances Appendix B'!$A$1:$E$266,4,FALSE))</f>
        <v>44</v>
      </c>
      <c r="Q475" s="24">
        <f t="shared" si="34"/>
        <v>22</v>
      </c>
    </row>
    <row r="476" spans="1:17" x14ac:dyDescent="0.3">
      <c r="A476" s="80" t="s">
        <v>968</v>
      </c>
      <c r="B476" s="80" t="s">
        <v>982</v>
      </c>
      <c r="C476" s="80" t="s">
        <v>983</v>
      </c>
      <c r="D476" s="80" t="s">
        <v>113</v>
      </c>
      <c r="E476" s="81">
        <v>46054</v>
      </c>
      <c r="F476" s="81">
        <v>46112</v>
      </c>
      <c r="G476" s="80">
        <v>282</v>
      </c>
      <c r="H476" s="80">
        <v>116</v>
      </c>
      <c r="I476" s="80">
        <f t="shared" si="38"/>
        <v>398</v>
      </c>
      <c r="J476" s="82">
        <v>46113</v>
      </c>
      <c r="K476" s="80"/>
      <c r="L476" s="80">
        <v>10334</v>
      </c>
      <c r="N476" s="24">
        <f>IF($H476&gt;265,ROUND($H476*0.15,0),VLOOKUP($H476,'Office of Allowances Appendix B'!$A$1:$E$266,2,FALSE))</f>
        <v>17</v>
      </c>
      <c r="O476" s="24">
        <f>IF($H476&gt;265,ROUND($H476*0.25,0),VLOOKUP($H476,'Office of Allowances Appendix B'!$A$1:$E$266,3,FALSE))</f>
        <v>29</v>
      </c>
      <c r="P476" s="24">
        <f>IF($H476&gt;265,ROUND($H476*0.4,0),VLOOKUP($H476,'Office of Allowances Appendix B'!$A$1:$E$266,4,FALSE))</f>
        <v>47</v>
      </c>
      <c r="Q476" s="24">
        <f t="shared" si="34"/>
        <v>23</v>
      </c>
    </row>
    <row r="477" spans="1:17" x14ac:dyDescent="0.3">
      <c r="A477" s="80" t="s">
        <v>968</v>
      </c>
      <c r="B477" s="80" t="s">
        <v>982</v>
      </c>
      <c r="C477" s="80" t="s">
        <v>983</v>
      </c>
      <c r="D477" s="80" t="s">
        <v>140</v>
      </c>
      <c r="E477" s="81">
        <v>46113</v>
      </c>
      <c r="F477" s="81">
        <v>46387</v>
      </c>
      <c r="G477" s="80">
        <v>218</v>
      </c>
      <c r="H477" s="80">
        <v>110</v>
      </c>
      <c r="I477" s="80">
        <f t="shared" si="38"/>
        <v>328</v>
      </c>
      <c r="J477" s="82">
        <v>46113</v>
      </c>
      <c r="K477" s="80"/>
      <c r="L477" s="80">
        <v>10334</v>
      </c>
      <c r="N477" s="24">
        <f>IF($H477&gt;265,ROUND($H477*0.15,0),VLOOKUP($H477,'Office of Allowances Appendix B'!$A$1:$E$266,2,FALSE))</f>
        <v>17</v>
      </c>
      <c r="O477" s="24">
        <f>IF($H477&gt;265,ROUND($H477*0.25,0),VLOOKUP($H477,'Office of Allowances Appendix B'!$A$1:$E$266,3,FALSE))</f>
        <v>27</v>
      </c>
      <c r="P477" s="24">
        <f>IF($H477&gt;265,ROUND($H477*0.4,0),VLOOKUP($H477,'Office of Allowances Appendix B'!$A$1:$E$266,4,FALSE))</f>
        <v>44</v>
      </c>
      <c r="Q477" s="24">
        <f t="shared" ref="Q477:Q541" si="39">H477-SUM(N477:P477)</f>
        <v>22</v>
      </c>
    </row>
    <row r="478" spans="1:17" x14ac:dyDescent="0.3">
      <c r="A478" s="80" t="s">
        <v>968</v>
      </c>
      <c r="B478" s="80" t="s">
        <v>984</v>
      </c>
      <c r="C478" s="80" t="s">
        <v>985</v>
      </c>
      <c r="D478" s="80" t="s">
        <v>113</v>
      </c>
      <c r="E478" s="81">
        <v>46023</v>
      </c>
      <c r="F478" s="81">
        <v>46387</v>
      </c>
      <c r="G478" s="80">
        <v>187</v>
      </c>
      <c r="H478" s="80">
        <v>113</v>
      </c>
      <c r="I478" s="80">
        <f t="shared" si="38"/>
        <v>300</v>
      </c>
      <c r="J478" s="82">
        <v>46174</v>
      </c>
      <c r="K478" s="80"/>
      <c r="L478" s="80">
        <v>10333</v>
      </c>
      <c r="N478" s="24">
        <f>IF($H478&gt;265,ROUND($H478*0.15,0),VLOOKUP($H478,'Office of Allowances Appendix B'!$A$1:$E$266,2,FALSE))</f>
        <v>17</v>
      </c>
      <c r="O478" s="24">
        <f>IF($H478&gt;265,ROUND($H478*0.25,0),VLOOKUP($H478,'Office of Allowances Appendix B'!$A$1:$E$266,3,FALSE))</f>
        <v>28</v>
      </c>
      <c r="P478" s="24">
        <f>IF($H478&gt;265,ROUND($H478*0.4,0),VLOOKUP($H478,'Office of Allowances Appendix B'!$A$1:$E$266,4,FALSE))</f>
        <v>45</v>
      </c>
      <c r="Q478" s="24">
        <f t="shared" si="39"/>
        <v>23</v>
      </c>
    </row>
    <row r="479" spans="1:17" x14ac:dyDescent="0.3">
      <c r="A479" s="80" t="s">
        <v>968</v>
      </c>
      <c r="B479" s="80" t="s">
        <v>986</v>
      </c>
      <c r="C479" s="80" t="s">
        <v>987</v>
      </c>
      <c r="D479" s="80" t="s">
        <v>113</v>
      </c>
      <c r="E479" s="81">
        <v>46023</v>
      </c>
      <c r="F479" s="81">
        <v>46387</v>
      </c>
      <c r="G479" s="80">
        <v>187</v>
      </c>
      <c r="H479" s="80">
        <v>101</v>
      </c>
      <c r="I479" s="80">
        <f t="shared" si="38"/>
        <v>288</v>
      </c>
      <c r="J479" s="82">
        <v>43344</v>
      </c>
      <c r="K479" s="80"/>
      <c r="L479" s="80">
        <v>13551</v>
      </c>
      <c r="N479" s="24">
        <f>IF($H479&gt;265,ROUND($H479*0.15,0),VLOOKUP($H479,'Office of Allowances Appendix B'!$A$1:$E$266,2,FALSE))</f>
        <v>15</v>
      </c>
      <c r="O479" s="24">
        <f>IF($H479&gt;265,ROUND($H479*0.25,0),VLOOKUP($H479,'Office of Allowances Appendix B'!$A$1:$E$266,3,FALSE))</f>
        <v>25</v>
      </c>
      <c r="P479" s="24">
        <f>IF($H479&gt;265,ROUND($H479*0.4,0),VLOOKUP($H479,'Office of Allowances Appendix B'!$A$1:$E$266,4,FALSE))</f>
        <v>41</v>
      </c>
      <c r="Q479" s="24">
        <f t="shared" si="39"/>
        <v>20</v>
      </c>
    </row>
    <row r="480" spans="1:17" x14ac:dyDescent="0.3">
      <c r="A480" s="80" t="s">
        <v>968</v>
      </c>
      <c r="B480" s="80" t="s">
        <v>988</v>
      </c>
      <c r="C480" s="80" t="s">
        <v>989</v>
      </c>
      <c r="D480" s="80" t="s">
        <v>113</v>
      </c>
      <c r="E480" s="81">
        <v>46023</v>
      </c>
      <c r="F480" s="81">
        <v>46387</v>
      </c>
      <c r="G480" s="80">
        <v>182</v>
      </c>
      <c r="H480" s="80">
        <v>56</v>
      </c>
      <c r="I480" s="80">
        <f t="shared" si="38"/>
        <v>238</v>
      </c>
      <c r="J480" s="82">
        <v>38353</v>
      </c>
      <c r="K480" s="80"/>
      <c r="L480" s="80">
        <v>12368</v>
      </c>
      <c r="N480" s="24">
        <f>IF($H480&gt;265,ROUND($H480*0.15,0),VLOOKUP($H480,'Office of Allowances Appendix B'!$A$1:$E$266,2,FALSE))</f>
        <v>8</v>
      </c>
      <c r="O480" s="24">
        <f>IF($H480&gt;265,ROUND($H480*0.25,0),VLOOKUP($H480,'Office of Allowances Appendix B'!$A$1:$E$266,3,FALSE))</f>
        <v>14</v>
      </c>
      <c r="P480" s="24">
        <f>IF($H480&gt;265,ROUND($H480*0.4,0),VLOOKUP($H480,'Office of Allowances Appendix B'!$A$1:$E$266,4,FALSE))</f>
        <v>23</v>
      </c>
      <c r="Q480" s="24">
        <f t="shared" si="39"/>
        <v>11</v>
      </c>
    </row>
    <row r="481" spans="1:17" x14ac:dyDescent="0.3">
      <c r="A481" s="80" t="s">
        <v>990</v>
      </c>
      <c r="B481" s="80" t="s">
        <v>109</v>
      </c>
      <c r="C481" s="80" t="s">
        <v>991</v>
      </c>
      <c r="D481" s="80" t="s">
        <v>113</v>
      </c>
      <c r="E481" s="81">
        <v>46023</v>
      </c>
      <c r="F481" s="81">
        <v>46387</v>
      </c>
      <c r="G481" s="80">
        <v>107</v>
      </c>
      <c r="H481" s="80">
        <v>47</v>
      </c>
      <c r="I481" s="80">
        <f t="shared" si="38"/>
        <v>154</v>
      </c>
      <c r="J481" s="82">
        <v>46204</v>
      </c>
      <c r="K481" s="80"/>
      <c r="L481" s="80">
        <v>11794</v>
      </c>
      <c r="N481" s="24">
        <f>IF($H481&gt;265,ROUND($H481*0.15,0),VLOOKUP($H481,'Office of Allowances Appendix B'!$A$1:$E$266,2,FALSE))</f>
        <v>7</v>
      </c>
      <c r="O481" s="24">
        <f>IF($H481&gt;265,ROUND($H481*0.25,0),VLOOKUP($H481,'Office of Allowances Appendix B'!$A$1:$E$266,3,FALSE))</f>
        <v>12</v>
      </c>
      <c r="P481" s="24">
        <f>IF($H481&gt;265,ROUND($H481*0.4,0),VLOOKUP($H481,'Office of Allowances Appendix B'!$A$1:$E$266,4,FALSE))</f>
        <v>19</v>
      </c>
      <c r="Q481" s="24">
        <f t="shared" si="39"/>
        <v>9</v>
      </c>
    </row>
    <row r="482" spans="1:17" x14ac:dyDescent="0.3">
      <c r="A482" s="80" t="s">
        <v>990</v>
      </c>
      <c r="B482" s="80" t="s">
        <v>992</v>
      </c>
      <c r="C482" s="80" t="s">
        <v>993</v>
      </c>
      <c r="D482" s="80" t="s">
        <v>113</v>
      </c>
      <c r="E482" s="81">
        <v>46023</v>
      </c>
      <c r="F482" s="81">
        <v>46387</v>
      </c>
      <c r="G482" s="80">
        <v>235</v>
      </c>
      <c r="H482" s="80">
        <v>111</v>
      </c>
      <c r="I482" s="80">
        <f t="shared" si="38"/>
        <v>346</v>
      </c>
      <c r="J482" s="82">
        <v>43556</v>
      </c>
      <c r="K482" s="80"/>
      <c r="L482" s="80">
        <v>11236</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3">
      <c r="A483" s="80" t="s">
        <v>990</v>
      </c>
      <c r="B483" s="80" t="s">
        <v>994</v>
      </c>
      <c r="C483" s="80" t="s">
        <v>995</v>
      </c>
      <c r="D483" s="80" t="s">
        <v>113</v>
      </c>
      <c r="E483" s="81">
        <v>46023</v>
      </c>
      <c r="F483" s="81">
        <v>46387</v>
      </c>
      <c r="G483" s="80">
        <v>218</v>
      </c>
      <c r="H483" s="80">
        <v>107</v>
      </c>
      <c r="I483" s="80">
        <f t="shared" si="38"/>
        <v>325</v>
      </c>
      <c r="J483" s="82">
        <v>41518</v>
      </c>
      <c r="K483" s="80"/>
      <c r="L483" s="80">
        <v>10753</v>
      </c>
      <c r="N483" s="24">
        <f>IF($H483&gt;265,ROUND($H483*0.15,0),VLOOKUP($H483,'Office of Allowances Appendix B'!$A$1:$E$266,2,FALSE))</f>
        <v>16</v>
      </c>
      <c r="O483" s="24">
        <f>IF($H483&gt;265,ROUND($H483*0.25,0),VLOOKUP($H483,'Office of Allowances Appendix B'!$A$1:$E$266,3,FALSE))</f>
        <v>27</v>
      </c>
      <c r="P483" s="24">
        <f>IF($H483&gt;265,ROUND($H483*0.4,0),VLOOKUP($H483,'Office of Allowances Appendix B'!$A$1:$E$266,4,FALSE))</f>
        <v>43</v>
      </c>
      <c r="Q483" s="24">
        <f t="shared" si="39"/>
        <v>21</v>
      </c>
    </row>
    <row r="484" spans="1:17" x14ac:dyDescent="0.3">
      <c r="A484" s="80" t="s">
        <v>990</v>
      </c>
      <c r="B484" s="80" t="s">
        <v>996</v>
      </c>
      <c r="C484" s="80" t="s">
        <v>997</v>
      </c>
      <c r="D484" s="80" t="s">
        <v>113</v>
      </c>
      <c r="E484" s="81">
        <v>46023</v>
      </c>
      <c r="F484" s="81">
        <v>46387</v>
      </c>
      <c r="G484" s="80">
        <v>235</v>
      </c>
      <c r="H484" s="80">
        <v>111</v>
      </c>
      <c r="I484" s="80">
        <f t="shared" si="38"/>
        <v>346</v>
      </c>
      <c r="J484" s="82">
        <v>43556</v>
      </c>
      <c r="K484" s="80"/>
      <c r="L484" s="80">
        <v>19023</v>
      </c>
      <c r="N484" s="24">
        <f>IF($H484&gt;265,ROUND($H484*0.15,0),VLOOKUP($H484,'Office of Allowances Appendix B'!$A$1:$E$266,2,FALSE))</f>
        <v>17</v>
      </c>
      <c r="O484" s="24">
        <f>IF($H484&gt;265,ROUND($H484*0.25,0),VLOOKUP($H484,'Office of Allowances Appendix B'!$A$1:$E$266,3,FALSE))</f>
        <v>28</v>
      </c>
      <c r="P484" s="24">
        <f>IF($H484&gt;265,ROUND($H484*0.4,0),VLOOKUP($H484,'Office of Allowances Appendix B'!$A$1:$E$266,4,FALSE))</f>
        <v>44</v>
      </c>
      <c r="Q484" s="24">
        <f t="shared" si="39"/>
        <v>22</v>
      </c>
    </row>
    <row r="485" spans="1:17" x14ac:dyDescent="0.3">
      <c r="A485" s="80" t="s">
        <v>990</v>
      </c>
      <c r="B485" s="80" t="s">
        <v>998</v>
      </c>
      <c r="C485" s="80" t="s">
        <v>999</v>
      </c>
      <c r="D485" s="80" t="s">
        <v>113</v>
      </c>
      <c r="E485" s="81">
        <v>46023</v>
      </c>
      <c r="F485" s="81">
        <v>46387</v>
      </c>
      <c r="G485" s="80">
        <v>242</v>
      </c>
      <c r="H485" s="80">
        <v>95</v>
      </c>
      <c r="I485" s="80">
        <f t="shared" si="38"/>
        <v>337</v>
      </c>
      <c r="J485" s="82">
        <v>46204</v>
      </c>
      <c r="K485" s="80"/>
      <c r="L485" s="80">
        <v>10262</v>
      </c>
      <c r="N485" s="24">
        <f>IF($H485&gt;265,ROUND($H485*0.15,0),VLOOKUP($H485,'Office of Allowances Appendix B'!$A$1:$E$266,2,FALSE))</f>
        <v>14</v>
      </c>
      <c r="O485" s="24">
        <f>IF($H485&gt;265,ROUND($H485*0.25,0),VLOOKUP($H485,'Office of Allowances Appendix B'!$A$1:$E$266,3,FALSE))</f>
        <v>24</v>
      </c>
      <c r="P485" s="24">
        <f>IF($H485&gt;265,ROUND($H485*0.4,0),VLOOKUP($H485,'Office of Allowances Appendix B'!$A$1:$E$266,4,FALSE))</f>
        <v>38</v>
      </c>
      <c r="Q485" s="24">
        <f t="shared" si="39"/>
        <v>19</v>
      </c>
    </row>
    <row r="486" spans="1:17" x14ac:dyDescent="0.3">
      <c r="A486" s="80" t="s">
        <v>990</v>
      </c>
      <c r="B486" s="80" t="s">
        <v>1000</v>
      </c>
      <c r="C486" s="80" t="s">
        <v>1001</v>
      </c>
      <c r="D486" s="80" t="s">
        <v>113</v>
      </c>
      <c r="E486" s="81">
        <v>46023</v>
      </c>
      <c r="F486" s="81">
        <v>46387</v>
      </c>
      <c r="G486" s="80">
        <v>118</v>
      </c>
      <c r="H486" s="80">
        <v>61</v>
      </c>
      <c r="I486" s="80">
        <f t="shared" si="38"/>
        <v>179</v>
      </c>
      <c r="J486" s="82">
        <v>46204</v>
      </c>
      <c r="K486" s="80"/>
      <c r="L486" s="80">
        <v>11238</v>
      </c>
      <c r="N486" s="24">
        <f>IF($H486&gt;265,ROUND($H486*0.15,0),VLOOKUP($H486,'Office of Allowances Appendix B'!$A$1:$E$266,2,FALSE))</f>
        <v>9</v>
      </c>
      <c r="O486" s="24">
        <f>IF($H486&gt;265,ROUND($H486*0.25,0),VLOOKUP($H486,'Office of Allowances Appendix B'!$A$1:$E$266,3,FALSE))</f>
        <v>15</v>
      </c>
      <c r="P486" s="24">
        <f>IF($H486&gt;265,ROUND($H486*0.4,0),VLOOKUP($H486,'Office of Allowances Appendix B'!$A$1:$E$266,4,FALSE))</f>
        <v>25</v>
      </c>
      <c r="Q486" s="24">
        <f t="shared" si="39"/>
        <v>12</v>
      </c>
    </row>
    <row r="487" spans="1:17" x14ac:dyDescent="0.3">
      <c r="A487" s="80" t="s">
        <v>990</v>
      </c>
      <c r="B487" s="80" t="s">
        <v>1002</v>
      </c>
      <c r="C487" s="80" t="s">
        <v>1003</v>
      </c>
      <c r="D487" s="80" t="s">
        <v>113</v>
      </c>
      <c r="E487" s="81">
        <v>46023</v>
      </c>
      <c r="F487" s="81">
        <v>46387</v>
      </c>
      <c r="G487" s="80">
        <v>97</v>
      </c>
      <c r="H487" s="80">
        <v>67</v>
      </c>
      <c r="I487" s="80">
        <f t="shared" si="38"/>
        <v>164</v>
      </c>
      <c r="J487" s="82">
        <v>46204</v>
      </c>
      <c r="K487" s="80"/>
      <c r="L487" s="80">
        <v>10271</v>
      </c>
      <c r="N487" s="24">
        <f>IF($H487&gt;265,ROUND($H487*0.15,0),VLOOKUP($H487,'Office of Allowances Appendix B'!$A$1:$E$266,2,FALSE))</f>
        <v>10</v>
      </c>
      <c r="O487" s="24">
        <f>IF($H487&gt;265,ROUND($H487*0.25,0),VLOOKUP($H487,'Office of Allowances Appendix B'!$A$1:$E$266,3,FALSE))</f>
        <v>17</v>
      </c>
      <c r="P487" s="24">
        <f>IF($H487&gt;265,ROUND($H487*0.4,0),VLOOKUP($H487,'Office of Allowances Appendix B'!$A$1:$E$266,4,FALSE))</f>
        <v>27</v>
      </c>
      <c r="Q487" s="24">
        <f t="shared" si="39"/>
        <v>13</v>
      </c>
    </row>
    <row r="488" spans="1:17" x14ac:dyDescent="0.3">
      <c r="A488" s="80" t="s">
        <v>990</v>
      </c>
      <c r="B488" s="80" t="s">
        <v>1004</v>
      </c>
      <c r="C488" s="80" t="s">
        <v>1005</v>
      </c>
      <c r="D488" s="80" t="s">
        <v>113</v>
      </c>
      <c r="E488" s="81">
        <v>46023</v>
      </c>
      <c r="F488" s="81">
        <v>46387</v>
      </c>
      <c r="G488" s="80">
        <v>125</v>
      </c>
      <c r="H488" s="80">
        <v>91</v>
      </c>
      <c r="I488" s="80">
        <f t="shared" si="38"/>
        <v>216</v>
      </c>
      <c r="J488" s="82">
        <v>46204</v>
      </c>
      <c r="K488" s="80"/>
      <c r="L488" s="80">
        <v>10272</v>
      </c>
      <c r="N488" s="24">
        <f>IF($H488&gt;265,ROUND($H488*0.15,0),VLOOKUP($H488,'Office of Allowances Appendix B'!$A$1:$E$266,2,FALSE))</f>
        <v>14</v>
      </c>
      <c r="O488" s="24">
        <f>IF($H488&gt;265,ROUND($H488*0.25,0),VLOOKUP($H488,'Office of Allowances Appendix B'!$A$1:$E$266,3,FALSE))</f>
        <v>23</v>
      </c>
      <c r="P488" s="24">
        <f>IF($H488&gt;265,ROUND($H488*0.4,0),VLOOKUP($H488,'Office of Allowances Appendix B'!$A$1:$E$266,4,FALSE))</f>
        <v>36</v>
      </c>
      <c r="Q488" s="24">
        <f t="shared" si="39"/>
        <v>18</v>
      </c>
    </row>
    <row r="489" spans="1:17" x14ac:dyDescent="0.3">
      <c r="A489" s="80" t="s">
        <v>990</v>
      </c>
      <c r="B489" s="80" t="s">
        <v>1006</v>
      </c>
      <c r="C489" s="80" t="s">
        <v>1007</v>
      </c>
      <c r="D489" s="80" t="s">
        <v>113</v>
      </c>
      <c r="E489" s="81">
        <v>46023</v>
      </c>
      <c r="F489" s="81">
        <v>46387</v>
      </c>
      <c r="G489" s="80">
        <v>188</v>
      </c>
      <c r="H489" s="80">
        <v>80</v>
      </c>
      <c r="I489" s="80">
        <f t="shared" si="38"/>
        <v>268</v>
      </c>
      <c r="J489" s="82">
        <v>46204</v>
      </c>
      <c r="K489" s="80"/>
      <c r="L489" s="80">
        <v>12456</v>
      </c>
      <c r="N489" s="24">
        <f>IF($H489&gt;265,ROUND($H489*0.15,0),VLOOKUP($H489,'Office of Allowances Appendix B'!$A$1:$E$266,2,FALSE))</f>
        <v>12</v>
      </c>
      <c r="O489" s="24">
        <f>IF($H489&gt;265,ROUND($H489*0.25,0),VLOOKUP($H489,'Office of Allowances Appendix B'!$A$1:$E$266,3,FALSE))</f>
        <v>20</v>
      </c>
      <c r="P489" s="24">
        <f>IF($H489&gt;265,ROUND($H489*0.4,0),VLOOKUP($H489,'Office of Allowances Appendix B'!$A$1:$E$266,4,FALSE))</f>
        <v>32</v>
      </c>
      <c r="Q489" s="24">
        <f t="shared" si="39"/>
        <v>16</v>
      </c>
    </row>
    <row r="490" spans="1:17" x14ac:dyDescent="0.3">
      <c r="A490" s="80" t="s">
        <v>1008</v>
      </c>
      <c r="B490" s="80" t="s">
        <v>109</v>
      </c>
      <c r="C490" s="80" t="s">
        <v>1009</v>
      </c>
      <c r="D490" s="80" t="s">
        <v>113</v>
      </c>
      <c r="E490" s="81">
        <v>46023</v>
      </c>
      <c r="F490" s="81">
        <v>46387</v>
      </c>
      <c r="G490" s="80">
        <v>97</v>
      </c>
      <c r="H490" s="80">
        <v>58</v>
      </c>
      <c r="I490" s="80">
        <f t="shared" si="38"/>
        <v>155</v>
      </c>
      <c r="J490" s="82">
        <v>34213</v>
      </c>
      <c r="K490" s="80"/>
      <c r="L490" s="80">
        <v>11940</v>
      </c>
      <c r="N490" s="24">
        <f>IF($H490&gt;265,ROUND($H490*0.15,0),VLOOKUP($H490,'Office of Allowances Appendix B'!$A$1:$E$266,2,FALSE))</f>
        <v>9</v>
      </c>
      <c r="O490" s="24">
        <f>IF($H490&gt;265,ROUND($H490*0.25,0),VLOOKUP($H490,'Office of Allowances Appendix B'!$A$1:$E$266,3,FALSE))</f>
        <v>15</v>
      </c>
      <c r="P490" s="24">
        <f>IF($H490&gt;265,ROUND($H490*0.4,0),VLOOKUP($H490,'Office of Allowances Appendix B'!$A$1:$E$266,4,FALSE))</f>
        <v>23</v>
      </c>
      <c r="Q490" s="24">
        <f t="shared" si="39"/>
        <v>11</v>
      </c>
    </row>
    <row r="491" spans="1:17" x14ac:dyDescent="0.3">
      <c r="A491" s="80" t="s">
        <v>1008</v>
      </c>
      <c r="B491" s="80" t="s">
        <v>1010</v>
      </c>
      <c r="C491" s="80" t="s">
        <v>1011</v>
      </c>
      <c r="D491" s="80" t="s">
        <v>113</v>
      </c>
      <c r="E491" s="81">
        <v>46023</v>
      </c>
      <c r="F491" s="81">
        <v>46387</v>
      </c>
      <c r="G491" s="80">
        <v>97</v>
      </c>
      <c r="H491" s="80">
        <v>58</v>
      </c>
      <c r="I491" s="80">
        <f t="shared" si="38"/>
        <v>155</v>
      </c>
      <c r="J491" s="82">
        <v>34213</v>
      </c>
      <c r="K491" s="80"/>
      <c r="L491" s="80">
        <v>11239</v>
      </c>
      <c r="N491" s="24">
        <f>IF($H491&gt;265,ROUND($H491*0.15,0),VLOOKUP($H491,'Office of Allowances Appendix B'!$A$1:$E$266,2,FALSE))</f>
        <v>9</v>
      </c>
      <c r="O491" s="24">
        <f>IF($H491&gt;265,ROUND($H491*0.25,0),VLOOKUP($H491,'Office of Allowances Appendix B'!$A$1:$E$266,3,FALSE))</f>
        <v>15</v>
      </c>
      <c r="P491" s="24">
        <f>IF($H491&gt;265,ROUND($H491*0.4,0),VLOOKUP($H491,'Office of Allowances Appendix B'!$A$1:$E$266,4,FALSE))</f>
        <v>23</v>
      </c>
      <c r="Q491" s="24">
        <f t="shared" si="39"/>
        <v>11</v>
      </c>
    </row>
    <row r="492" spans="1:17" x14ac:dyDescent="0.3">
      <c r="A492" s="80" t="s">
        <v>1012</v>
      </c>
      <c r="B492" s="80" t="s">
        <v>109</v>
      </c>
      <c r="C492" s="80" t="s">
        <v>1013</v>
      </c>
      <c r="D492" s="80" t="s">
        <v>113</v>
      </c>
      <c r="E492" s="81">
        <v>46023</v>
      </c>
      <c r="F492" s="81">
        <v>46387</v>
      </c>
      <c r="G492" s="80">
        <v>247</v>
      </c>
      <c r="H492" s="80">
        <v>82</v>
      </c>
      <c r="I492" s="80">
        <f t="shared" si="38"/>
        <v>329</v>
      </c>
      <c r="J492" s="82">
        <v>42339</v>
      </c>
      <c r="K492" s="80" t="s">
        <v>1014</v>
      </c>
      <c r="L492" s="80">
        <v>11895</v>
      </c>
      <c r="N492" s="24">
        <f>IF($H492&gt;265,ROUND($H492*0.15,0),VLOOKUP($H492,'Office of Allowances Appendix B'!$A$1:$E$266,2,FALSE))</f>
        <v>12</v>
      </c>
      <c r="O492" s="24">
        <f>IF($H492&gt;265,ROUND($H492*0.25,0),VLOOKUP($H492,'Office of Allowances Appendix B'!$A$1:$E$266,3,FALSE))</f>
        <v>21</v>
      </c>
      <c r="P492" s="24">
        <f>IF($H492&gt;265,ROUND($H492*0.4,0),VLOOKUP($H492,'Office of Allowances Appendix B'!$A$1:$E$266,4,FALSE))</f>
        <v>33</v>
      </c>
      <c r="Q492" s="24">
        <f t="shared" si="39"/>
        <v>16</v>
      </c>
    </row>
    <row r="493" spans="1:17" x14ac:dyDescent="0.3">
      <c r="A493" s="80" t="s">
        <v>1012</v>
      </c>
      <c r="B493" s="80" t="s">
        <v>1015</v>
      </c>
      <c r="C493" s="80" t="s">
        <v>1016</v>
      </c>
      <c r="D493" s="80" t="s">
        <v>113</v>
      </c>
      <c r="E493" s="81">
        <v>46023</v>
      </c>
      <c r="F493" s="81">
        <v>46387</v>
      </c>
      <c r="G493" s="80">
        <v>0</v>
      </c>
      <c r="H493" s="80">
        <v>11</v>
      </c>
      <c r="I493" s="80">
        <f t="shared" si="38"/>
        <v>11</v>
      </c>
      <c r="J493" s="82">
        <v>38261</v>
      </c>
      <c r="K493" s="80" t="s">
        <v>1017</v>
      </c>
      <c r="L493" s="80">
        <v>10344</v>
      </c>
      <c r="N493" s="24">
        <f>IF($H493&gt;265,ROUND($H493*0.15,0),VLOOKUP($H493,'Office of Allowances Appendix B'!$A$1:$E$266,2,FALSE))</f>
        <v>2</v>
      </c>
      <c r="O493" s="24">
        <f>IF($H493&gt;265,ROUND($H493*0.25,0),VLOOKUP($H493,'Office of Allowances Appendix B'!$A$1:$E$266,3,FALSE))</f>
        <v>3</v>
      </c>
      <c r="P493" s="24">
        <f>IF($H493&gt;265,ROUND($H493*0.4,0),VLOOKUP($H493,'Office of Allowances Appendix B'!$A$1:$E$266,4,FALSE))</f>
        <v>4</v>
      </c>
      <c r="Q493" s="24">
        <f t="shared" si="39"/>
        <v>2</v>
      </c>
    </row>
    <row r="494" spans="1:17" x14ac:dyDescent="0.3">
      <c r="A494" s="80" t="s">
        <v>1012</v>
      </c>
      <c r="B494" s="80" t="s">
        <v>1018</v>
      </c>
      <c r="C494" s="80" t="s">
        <v>1019</v>
      </c>
      <c r="D494" s="80" t="s">
        <v>113</v>
      </c>
      <c r="E494" s="81">
        <v>46023</v>
      </c>
      <c r="F494" s="81">
        <v>46387</v>
      </c>
      <c r="G494" s="80">
        <v>211</v>
      </c>
      <c r="H494" s="80">
        <v>65</v>
      </c>
      <c r="I494" s="80">
        <f t="shared" si="38"/>
        <v>276</v>
      </c>
      <c r="J494" s="82">
        <v>40878</v>
      </c>
      <c r="K494" s="80" t="s">
        <v>1014</v>
      </c>
      <c r="L494" s="80">
        <v>15013</v>
      </c>
      <c r="N494" s="24">
        <f>IF($H494&gt;265,ROUND($H494*0.15,0),VLOOKUP($H494,'Office of Allowances Appendix B'!$A$1:$E$266,2,FALSE))</f>
        <v>10</v>
      </c>
      <c r="O494" s="24">
        <f>IF($H494&gt;265,ROUND($H494*0.25,0),VLOOKUP($H494,'Office of Allowances Appendix B'!$A$1:$E$266,3,FALSE))</f>
        <v>16</v>
      </c>
      <c r="P494" s="24">
        <f>IF($H494&gt;265,ROUND($H494*0.4,0),VLOOKUP($H494,'Office of Allowances Appendix B'!$A$1:$E$266,4,FALSE))</f>
        <v>26</v>
      </c>
      <c r="Q494" s="24">
        <f t="shared" si="39"/>
        <v>13</v>
      </c>
    </row>
    <row r="495" spans="1:17" x14ac:dyDescent="0.3">
      <c r="A495" s="80" t="s">
        <v>1020</v>
      </c>
      <c r="B495" s="80" t="s">
        <v>109</v>
      </c>
      <c r="C495" s="80" t="s">
        <v>1021</v>
      </c>
      <c r="D495" s="80" t="s">
        <v>113</v>
      </c>
      <c r="E495" s="81">
        <v>46023</v>
      </c>
      <c r="F495" s="81">
        <v>46387</v>
      </c>
      <c r="G495" s="80">
        <v>295</v>
      </c>
      <c r="H495" s="80">
        <v>122</v>
      </c>
      <c r="I495" s="80">
        <f t="shared" si="38"/>
        <v>417</v>
      </c>
      <c r="J495" s="82">
        <v>45870</v>
      </c>
      <c r="K495" s="80"/>
      <c r="L495" s="80">
        <v>11874</v>
      </c>
      <c r="N495" s="24">
        <f>IF($H495&gt;265,ROUND($H495*0.15,0),VLOOKUP($H495,'Office of Allowances Appendix B'!$A$1:$E$266,2,FALSE))</f>
        <v>18</v>
      </c>
      <c r="O495" s="24">
        <f>IF($H495&gt;265,ROUND($H495*0.25,0),VLOOKUP($H495,'Office of Allowances Appendix B'!$A$1:$E$266,3,FALSE))</f>
        <v>31</v>
      </c>
      <c r="P495" s="24">
        <f>IF($H495&gt;265,ROUND($H495*0.4,0),VLOOKUP($H495,'Office of Allowances Appendix B'!$A$1:$E$266,4,FALSE))</f>
        <v>49</v>
      </c>
      <c r="Q495" s="24">
        <f t="shared" si="39"/>
        <v>24</v>
      </c>
    </row>
    <row r="496" spans="1:17" x14ac:dyDescent="0.3">
      <c r="A496" s="80" t="s">
        <v>1020</v>
      </c>
      <c r="B496" s="80" t="s">
        <v>1022</v>
      </c>
      <c r="C496" s="80" t="s">
        <v>1023</v>
      </c>
      <c r="D496" s="80" t="s">
        <v>113</v>
      </c>
      <c r="E496" s="81">
        <v>46023</v>
      </c>
      <c r="F496" s="81">
        <v>46387</v>
      </c>
      <c r="G496" s="80">
        <v>295</v>
      </c>
      <c r="H496" s="80">
        <v>132</v>
      </c>
      <c r="I496" s="80">
        <f t="shared" si="38"/>
        <v>427</v>
      </c>
      <c r="J496" s="82">
        <v>45870</v>
      </c>
      <c r="K496" s="80"/>
      <c r="L496" s="80">
        <v>12449</v>
      </c>
      <c r="N496" s="24">
        <f>IF($H496&gt;265,ROUND($H496*0.15,0),VLOOKUP($H496,'Office of Allowances Appendix B'!$A$1:$E$266,2,FALSE))</f>
        <v>20</v>
      </c>
      <c r="O496" s="24">
        <f>IF($H496&gt;265,ROUND($H496*0.25,0),VLOOKUP($H496,'Office of Allowances Appendix B'!$A$1:$E$266,3,FALSE))</f>
        <v>33</v>
      </c>
      <c r="P496" s="24">
        <f>IF($H496&gt;265,ROUND($H496*0.4,0),VLOOKUP($H496,'Office of Allowances Appendix B'!$A$1:$E$266,4,FALSE))</f>
        <v>53</v>
      </c>
      <c r="Q496" s="24">
        <f t="shared" si="39"/>
        <v>26</v>
      </c>
    </row>
    <row r="497" spans="1:17" x14ac:dyDescent="0.3">
      <c r="A497" s="80" t="s">
        <v>1020</v>
      </c>
      <c r="B497" s="80" t="s">
        <v>1024</v>
      </c>
      <c r="C497" s="80" t="s">
        <v>1025</v>
      </c>
      <c r="D497" s="80" t="s">
        <v>113</v>
      </c>
      <c r="E497" s="81">
        <v>46023</v>
      </c>
      <c r="F497" s="81">
        <v>46387</v>
      </c>
      <c r="G497" s="80">
        <v>356</v>
      </c>
      <c r="H497" s="80">
        <v>155</v>
      </c>
      <c r="I497" s="80">
        <f t="shared" si="38"/>
        <v>511</v>
      </c>
      <c r="J497" s="82">
        <v>45870</v>
      </c>
      <c r="K497" s="80"/>
      <c r="L497" s="80">
        <v>10162</v>
      </c>
      <c r="N497" s="24">
        <f>IF($H497&gt;265,ROUND($H497*0.15,0),VLOOKUP($H497,'Office of Allowances Appendix B'!$A$1:$E$266,2,FALSE))</f>
        <v>23</v>
      </c>
      <c r="O497" s="24">
        <f>IF($H497&gt;265,ROUND($H497*0.25,0),VLOOKUP($H497,'Office of Allowances Appendix B'!$A$1:$E$266,3,FALSE))</f>
        <v>39</v>
      </c>
      <c r="P497" s="24">
        <f>IF($H497&gt;265,ROUND($H497*0.4,0),VLOOKUP($H497,'Office of Allowances Appendix B'!$A$1:$E$266,4,FALSE))</f>
        <v>62</v>
      </c>
      <c r="Q497" s="24">
        <f t="shared" si="39"/>
        <v>31</v>
      </c>
    </row>
    <row r="498" spans="1:17" x14ac:dyDescent="0.3">
      <c r="A498" s="80" t="s">
        <v>1020</v>
      </c>
      <c r="B498" s="80" t="s">
        <v>1026</v>
      </c>
      <c r="C498" s="80" t="s">
        <v>1027</v>
      </c>
      <c r="D498" s="80" t="s">
        <v>113</v>
      </c>
      <c r="E498" s="81">
        <v>46023</v>
      </c>
      <c r="F498" s="81">
        <v>46387</v>
      </c>
      <c r="G498" s="80">
        <v>290</v>
      </c>
      <c r="H498" s="80">
        <v>124</v>
      </c>
      <c r="I498" s="80">
        <f t="shared" si="38"/>
        <v>414</v>
      </c>
      <c r="J498" s="82">
        <v>45870</v>
      </c>
      <c r="K498" s="80"/>
      <c r="L498" s="80">
        <v>12429</v>
      </c>
      <c r="N498" s="24">
        <f>IF($H498&gt;265,ROUND($H498*0.15,0),VLOOKUP($H498,'Office of Allowances Appendix B'!$A$1:$E$266,2,FALSE))</f>
        <v>19</v>
      </c>
      <c r="O498" s="24">
        <f>IF($H498&gt;265,ROUND($H498*0.25,0),VLOOKUP($H498,'Office of Allowances Appendix B'!$A$1:$E$266,3,FALSE))</f>
        <v>31</v>
      </c>
      <c r="P498" s="24">
        <f>IF($H498&gt;265,ROUND($H498*0.4,0),VLOOKUP($H498,'Office of Allowances Appendix B'!$A$1:$E$266,4,FALSE))</f>
        <v>49</v>
      </c>
      <c r="Q498" s="24">
        <f t="shared" si="39"/>
        <v>25</v>
      </c>
    </row>
    <row r="499" spans="1:17" x14ac:dyDescent="0.3">
      <c r="A499" s="80" t="s">
        <v>1028</v>
      </c>
      <c r="B499" s="80" t="s">
        <v>109</v>
      </c>
      <c r="C499" s="80" t="s">
        <v>1029</v>
      </c>
      <c r="D499" s="80" t="s">
        <v>113</v>
      </c>
      <c r="E499" s="81">
        <v>46023</v>
      </c>
      <c r="F499" s="81">
        <v>46387</v>
      </c>
      <c r="G499" s="80">
        <v>554</v>
      </c>
      <c r="H499" s="80">
        <v>194</v>
      </c>
      <c r="I499" s="80">
        <f t="shared" si="38"/>
        <v>748</v>
      </c>
      <c r="J499" s="82">
        <v>46174</v>
      </c>
      <c r="K499" s="80"/>
      <c r="L499" s="80">
        <v>11811</v>
      </c>
      <c r="N499" s="24">
        <f>IF($H499&gt;265,ROUND($H499*0.15,0),VLOOKUP($H499,'Office of Allowances Appendix B'!$A$1:$E$266,2,FALSE))</f>
        <v>29</v>
      </c>
      <c r="O499" s="24">
        <f>IF($H499&gt;265,ROUND($H499*0.25,0),VLOOKUP($H499,'Office of Allowances Appendix B'!$A$1:$E$266,3,FALSE))</f>
        <v>49</v>
      </c>
      <c r="P499" s="24">
        <f>IF($H499&gt;265,ROUND($H499*0.4,0),VLOOKUP($H499,'Office of Allowances Appendix B'!$A$1:$E$266,4,FALSE))</f>
        <v>77</v>
      </c>
      <c r="Q499" s="24">
        <f t="shared" si="39"/>
        <v>39</v>
      </c>
    </row>
    <row r="500" spans="1:17" x14ac:dyDescent="0.3">
      <c r="A500" s="80" t="s">
        <v>1028</v>
      </c>
      <c r="B500" s="80" t="s">
        <v>1030</v>
      </c>
      <c r="C500" s="80" t="s">
        <v>1031</v>
      </c>
      <c r="D500" s="80" t="s">
        <v>113</v>
      </c>
      <c r="E500" s="81">
        <v>46023</v>
      </c>
      <c r="F500" s="81">
        <v>46387</v>
      </c>
      <c r="G500" s="80">
        <v>455</v>
      </c>
      <c r="H500" s="80">
        <v>150</v>
      </c>
      <c r="I500" s="80">
        <f t="shared" si="38"/>
        <v>605</v>
      </c>
      <c r="J500" s="82">
        <v>46174</v>
      </c>
      <c r="K500" s="80"/>
      <c r="L500" s="80">
        <v>11240</v>
      </c>
      <c r="N500" s="24">
        <f>IF($H500&gt;265,ROUND($H500*0.15,0),VLOOKUP($H500,'Office of Allowances Appendix B'!$A$1:$E$266,2,FALSE))</f>
        <v>23</v>
      </c>
      <c r="O500" s="24">
        <f>IF($H500&gt;265,ROUND($H500*0.25,0),VLOOKUP($H500,'Office of Allowances Appendix B'!$A$1:$E$266,3,FALSE))</f>
        <v>37</v>
      </c>
      <c r="P500" s="24">
        <f>IF($H500&gt;265,ROUND($H500*0.4,0),VLOOKUP($H500,'Office of Allowances Appendix B'!$A$1:$E$266,4,FALSE))</f>
        <v>60</v>
      </c>
      <c r="Q500" s="24">
        <f t="shared" si="39"/>
        <v>30</v>
      </c>
    </row>
    <row r="501" spans="1:17" x14ac:dyDescent="0.3">
      <c r="A501" s="80" t="s">
        <v>1028</v>
      </c>
      <c r="B501" s="80" t="s">
        <v>1032</v>
      </c>
      <c r="C501" s="80" t="s">
        <v>1033</v>
      </c>
      <c r="D501" s="80" t="s">
        <v>113</v>
      </c>
      <c r="E501" s="81">
        <v>46023</v>
      </c>
      <c r="F501" s="81">
        <v>46387</v>
      </c>
      <c r="G501" s="80">
        <v>380</v>
      </c>
      <c r="H501" s="80">
        <v>172</v>
      </c>
      <c r="I501" s="80">
        <f t="shared" si="38"/>
        <v>552</v>
      </c>
      <c r="J501" s="82">
        <v>46174</v>
      </c>
      <c r="K501" s="80"/>
      <c r="L501" s="80">
        <v>11241</v>
      </c>
      <c r="N501" s="24">
        <f>IF($H501&gt;265,ROUND($H501*0.15,0),VLOOKUP($H501,'Office of Allowances Appendix B'!$A$1:$E$266,2,FALSE))</f>
        <v>26</v>
      </c>
      <c r="O501" s="24">
        <f>IF($H501&gt;265,ROUND($H501*0.25,0),VLOOKUP($H501,'Office of Allowances Appendix B'!$A$1:$E$266,3,FALSE))</f>
        <v>43</v>
      </c>
      <c r="P501" s="24">
        <f>IF($H501&gt;265,ROUND($H501*0.4,0),VLOOKUP($H501,'Office of Allowances Appendix B'!$A$1:$E$266,4,FALSE))</f>
        <v>69</v>
      </c>
      <c r="Q501" s="24">
        <f t="shared" si="39"/>
        <v>34</v>
      </c>
    </row>
    <row r="502" spans="1:17" x14ac:dyDescent="0.3">
      <c r="A502" s="80" t="s">
        <v>1028</v>
      </c>
      <c r="B502" s="80" t="s">
        <v>1034</v>
      </c>
      <c r="C502" s="80" t="s">
        <v>1035</v>
      </c>
      <c r="D502" s="80" t="s">
        <v>113</v>
      </c>
      <c r="E502" s="81">
        <v>46023</v>
      </c>
      <c r="F502" s="81">
        <v>46387</v>
      </c>
      <c r="G502" s="80">
        <v>365</v>
      </c>
      <c r="H502" s="80">
        <v>132</v>
      </c>
      <c r="I502" s="80">
        <f t="shared" si="38"/>
        <v>497</v>
      </c>
      <c r="J502" s="82">
        <v>46174</v>
      </c>
      <c r="K502" s="80"/>
      <c r="L502" s="80">
        <v>11397</v>
      </c>
      <c r="N502" s="24">
        <f>IF($H502&gt;265,ROUND($H502*0.15,0),VLOOKUP($H502,'Office of Allowances Appendix B'!$A$1:$E$266,2,FALSE))</f>
        <v>20</v>
      </c>
      <c r="O502" s="24">
        <f>IF($H502&gt;265,ROUND($H502*0.25,0),VLOOKUP($H502,'Office of Allowances Appendix B'!$A$1:$E$266,3,FALSE))</f>
        <v>33</v>
      </c>
      <c r="P502" s="24">
        <f>IF($H502&gt;265,ROUND($H502*0.4,0),VLOOKUP($H502,'Office of Allowances Appendix B'!$A$1:$E$266,4,FALSE))</f>
        <v>53</v>
      </c>
      <c r="Q502" s="24">
        <f t="shared" si="39"/>
        <v>26</v>
      </c>
    </row>
    <row r="503" spans="1:17" x14ac:dyDescent="0.3">
      <c r="A503" s="80" t="s">
        <v>1028</v>
      </c>
      <c r="B503" s="80" t="s">
        <v>1036</v>
      </c>
      <c r="C503" s="80" t="s">
        <v>1037</v>
      </c>
      <c r="D503" s="80" t="s">
        <v>113</v>
      </c>
      <c r="E503" s="81">
        <v>46023</v>
      </c>
      <c r="F503" s="81">
        <v>46387</v>
      </c>
      <c r="G503" s="80">
        <v>460</v>
      </c>
      <c r="H503" s="80">
        <v>213</v>
      </c>
      <c r="I503" s="80">
        <f t="shared" si="38"/>
        <v>673</v>
      </c>
      <c r="J503" s="82">
        <v>46174</v>
      </c>
      <c r="K503" s="80"/>
      <c r="L503" s="80">
        <v>15025</v>
      </c>
      <c r="N503" s="24">
        <f>IF($H503&gt;265,ROUND($H503*0.15,0),VLOOKUP($H503,'Office of Allowances Appendix B'!$A$1:$E$266,2,FALSE))</f>
        <v>32</v>
      </c>
      <c r="O503" s="24">
        <f>IF($H503&gt;265,ROUND($H503*0.25,0),VLOOKUP($H503,'Office of Allowances Appendix B'!$A$1:$E$266,3,FALSE))</f>
        <v>53</v>
      </c>
      <c r="P503" s="24">
        <f>IF($H503&gt;265,ROUND($H503*0.4,0),VLOOKUP($H503,'Office of Allowances Appendix B'!$A$1:$E$266,4,FALSE))</f>
        <v>85</v>
      </c>
      <c r="Q503" s="24">
        <f t="shared" si="39"/>
        <v>43</v>
      </c>
    </row>
    <row r="504" spans="1:17" x14ac:dyDescent="0.3">
      <c r="A504" s="80" t="s">
        <v>1028</v>
      </c>
      <c r="B504" s="80" t="s">
        <v>1038</v>
      </c>
      <c r="C504" s="80" t="s">
        <v>1039</v>
      </c>
      <c r="D504" s="80" t="s">
        <v>113</v>
      </c>
      <c r="E504" s="81">
        <v>46023</v>
      </c>
      <c r="F504" s="81">
        <v>46387</v>
      </c>
      <c r="G504" s="80">
        <v>450</v>
      </c>
      <c r="H504" s="80">
        <v>202</v>
      </c>
      <c r="I504" s="80">
        <f t="shared" si="38"/>
        <v>652</v>
      </c>
      <c r="J504" s="82">
        <v>46174</v>
      </c>
      <c r="K504" s="80"/>
      <c r="L504" s="80">
        <v>11061</v>
      </c>
      <c r="N504" s="24">
        <f>IF($H504&gt;265,ROUND($H504*0.15,0),VLOOKUP($H504,'Office of Allowances Appendix B'!$A$1:$E$266,2,FALSE))</f>
        <v>30</v>
      </c>
      <c r="O504" s="24">
        <f>IF($H504&gt;265,ROUND($H504*0.25,0),VLOOKUP($H504,'Office of Allowances Appendix B'!$A$1:$E$266,3,FALSE))</f>
        <v>51</v>
      </c>
      <c r="P504" s="24">
        <f>IF($H504&gt;265,ROUND($H504*0.4,0),VLOOKUP($H504,'Office of Allowances Appendix B'!$A$1:$E$266,4,FALSE))</f>
        <v>81</v>
      </c>
      <c r="Q504" s="24">
        <f t="shared" si="39"/>
        <v>40</v>
      </c>
    </row>
    <row r="505" spans="1:17" x14ac:dyDescent="0.3">
      <c r="A505" s="80" t="s">
        <v>1028</v>
      </c>
      <c r="B505" s="80" t="s">
        <v>1040</v>
      </c>
      <c r="C505" s="80" t="s">
        <v>1041</v>
      </c>
      <c r="D505" s="80" t="s">
        <v>113</v>
      </c>
      <c r="E505" s="81">
        <v>46023</v>
      </c>
      <c r="F505" s="81">
        <v>46387</v>
      </c>
      <c r="G505" s="80">
        <v>380</v>
      </c>
      <c r="H505" s="80">
        <v>172</v>
      </c>
      <c r="I505" s="80">
        <f t="shared" si="38"/>
        <v>552</v>
      </c>
      <c r="J505" s="82">
        <v>46174</v>
      </c>
      <c r="K505" s="80"/>
      <c r="L505" s="80">
        <v>11398</v>
      </c>
      <c r="N505" s="24">
        <f>IF($H505&gt;265,ROUND($H505*0.15,0),VLOOKUP($H505,'Office of Allowances Appendix B'!$A$1:$E$266,2,FALSE))</f>
        <v>26</v>
      </c>
      <c r="O505" s="24">
        <f>IF($H505&gt;265,ROUND($H505*0.25,0),VLOOKUP($H505,'Office of Allowances Appendix B'!$A$1:$E$266,3,FALSE))</f>
        <v>43</v>
      </c>
      <c r="P505" s="24">
        <f>IF($H505&gt;265,ROUND($H505*0.4,0),VLOOKUP($H505,'Office of Allowances Appendix B'!$A$1:$E$266,4,FALSE))</f>
        <v>69</v>
      </c>
      <c r="Q505" s="24">
        <f t="shared" si="39"/>
        <v>34</v>
      </c>
    </row>
    <row r="506" spans="1:17" x14ac:dyDescent="0.3">
      <c r="A506" s="80" t="s">
        <v>1028</v>
      </c>
      <c r="B506" s="80" t="s">
        <v>1042</v>
      </c>
      <c r="C506" s="80" t="s">
        <v>1043</v>
      </c>
      <c r="D506" s="80" t="s">
        <v>113</v>
      </c>
      <c r="E506" s="81">
        <v>46023</v>
      </c>
      <c r="F506" s="81">
        <v>46387</v>
      </c>
      <c r="G506" s="80">
        <v>590</v>
      </c>
      <c r="H506" s="80">
        <v>224</v>
      </c>
      <c r="I506" s="80">
        <f t="shared" si="38"/>
        <v>814</v>
      </c>
      <c r="J506" s="82">
        <v>46174</v>
      </c>
      <c r="K506" s="80"/>
      <c r="L506" s="80">
        <v>10345</v>
      </c>
      <c r="N506" s="24">
        <f>IF($H506&gt;265,ROUND($H506*0.15,0),VLOOKUP($H506,'Office of Allowances Appendix B'!$A$1:$E$266,2,FALSE))</f>
        <v>34</v>
      </c>
      <c r="O506" s="24">
        <f>IF($H506&gt;265,ROUND($H506*0.25,0),VLOOKUP($H506,'Office of Allowances Appendix B'!$A$1:$E$266,3,FALSE))</f>
        <v>56</v>
      </c>
      <c r="P506" s="24">
        <f>IF($H506&gt;265,ROUND($H506*0.4,0),VLOOKUP($H506,'Office of Allowances Appendix B'!$A$1:$E$266,4,FALSE))</f>
        <v>89</v>
      </c>
      <c r="Q506" s="24">
        <f t="shared" si="39"/>
        <v>45</v>
      </c>
    </row>
    <row r="507" spans="1:17" x14ac:dyDescent="0.3">
      <c r="A507" s="80" t="s">
        <v>1028</v>
      </c>
      <c r="B507" s="80" t="s">
        <v>1044</v>
      </c>
      <c r="C507" s="80" t="s">
        <v>1045</v>
      </c>
      <c r="D507" s="80" t="s">
        <v>113</v>
      </c>
      <c r="E507" s="81">
        <v>46023</v>
      </c>
      <c r="F507" s="81">
        <v>46387</v>
      </c>
      <c r="G507" s="80">
        <v>554</v>
      </c>
      <c r="H507" s="80">
        <v>194</v>
      </c>
      <c r="I507" s="80">
        <f t="shared" si="38"/>
        <v>748</v>
      </c>
      <c r="J507" s="82">
        <v>46174</v>
      </c>
      <c r="K507" s="80"/>
      <c r="L507" s="80">
        <v>12370</v>
      </c>
      <c r="N507" s="24">
        <f>IF($H507&gt;265,ROUND($H507*0.15,0),VLOOKUP($H507,'Office of Allowances Appendix B'!$A$1:$E$266,2,FALSE))</f>
        <v>29</v>
      </c>
      <c r="O507" s="24">
        <f>IF($H507&gt;265,ROUND($H507*0.25,0),VLOOKUP($H507,'Office of Allowances Appendix B'!$A$1:$E$266,3,FALSE))</f>
        <v>49</v>
      </c>
      <c r="P507" s="24">
        <f>IF($H507&gt;265,ROUND($H507*0.4,0),VLOOKUP($H507,'Office of Allowances Appendix B'!$A$1:$E$266,4,FALSE))</f>
        <v>77</v>
      </c>
      <c r="Q507" s="24">
        <f t="shared" si="39"/>
        <v>39</v>
      </c>
    </row>
    <row r="508" spans="1:17" x14ac:dyDescent="0.3">
      <c r="A508" s="80" t="s">
        <v>1046</v>
      </c>
      <c r="B508" s="80" t="s">
        <v>109</v>
      </c>
      <c r="C508" s="80" t="s">
        <v>1047</v>
      </c>
      <c r="D508" s="80" t="s">
        <v>113</v>
      </c>
      <c r="E508" s="81">
        <v>46023</v>
      </c>
      <c r="F508" s="81">
        <v>46387</v>
      </c>
      <c r="G508" s="80">
        <v>280</v>
      </c>
      <c r="H508" s="80">
        <v>135</v>
      </c>
      <c r="I508" s="80">
        <f t="shared" si="38"/>
        <v>415</v>
      </c>
      <c r="J508" s="82">
        <v>45870</v>
      </c>
      <c r="K508" s="80"/>
      <c r="L508" s="80">
        <v>11769</v>
      </c>
      <c r="N508" s="24">
        <f>IF($H508&gt;265,ROUND($H508*0.15,0),VLOOKUP($H508,'Office of Allowances Appendix B'!$A$1:$E$266,2,FALSE))</f>
        <v>20</v>
      </c>
      <c r="O508" s="24">
        <f>IF($H508&gt;265,ROUND($H508*0.25,0),VLOOKUP($H508,'Office of Allowances Appendix B'!$A$1:$E$266,3,FALSE))</f>
        <v>34</v>
      </c>
      <c r="P508" s="24">
        <f>IF($H508&gt;265,ROUND($H508*0.4,0),VLOOKUP($H508,'Office of Allowances Appendix B'!$A$1:$E$266,4,FALSE))</f>
        <v>54</v>
      </c>
      <c r="Q508" s="24">
        <f t="shared" si="39"/>
        <v>27</v>
      </c>
    </row>
    <row r="509" spans="1:17" x14ac:dyDescent="0.3">
      <c r="A509" s="80" t="s">
        <v>1046</v>
      </c>
      <c r="B509" s="80" t="s">
        <v>1048</v>
      </c>
      <c r="C509" s="80" t="s">
        <v>1049</v>
      </c>
      <c r="D509" s="80" t="s">
        <v>113</v>
      </c>
      <c r="E509" s="81">
        <v>46023</v>
      </c>
      <c r="F509" s="81">
        <v>46387</v>
      </c>
      <c r="G509" s="80">
        <v>117</v>
      </c>
      <c r="H509" s="80">
        <v>89</v>
      </c>
      <c r="I509" s="80">
        <f t="shared" si="38"/>
        <v>206</v>
      </c>
      <c r="J509" s="82">
        <v>45870</v>
      </c>
      <c r="K509" s="80"/>
      <c r="L509" s="80">
        <v>10934</v>
      </c>
      <c r="N509" s="24">
        <f>IF($H509&gt;265,ROUND($H509*0.15,0),VLOOKUP($H509,'Office of Allowances Appendix B'!$A$1:$E$266,2,FALSE))</f>
        <v>13</v>
      </c>
      <c r="O509" s="24">
        <f>IF($H509&gt;265,ROUND($H509*0.25,0),VLOOKUP($H509,'Office of Allowances Appendix B'!$A$1:$E$266,3,FALSE))</f>
        <v>22</v>
      </c>
      <c r="P509" s="24">
        <f>IF($H509&gt;265,ROUND($H509*0.4,0),VLOOKUP($H509,'Office of Allowances Appendix B'!$A$1:$E$266,4,FALSE))</f>
        <v>36</v>
      </c>
      <c r="Q509" s="24">
        <f t="shared" si="39"/>
        <v>18</v>
      </c>
    </row>
    <row r="510" spans="1:17" x14ac:dyDescent="0.3">
      <c r="A510" s="80" t="s">
        <v>1046</v>
      </c>
      <c r="B510" s="80" t="s">
        <v>1050</v>
      </c>
      <c r="C510" s="80" t="s">
        <v>1051</v>
      </c>
      <c r="D510" s="80" t="s">
        <v>113</v>
      </c>
      <c r="E510" s="81">
        <v>46023</v>
      </c>
      <c r="F510" s="81">
        <v>46387</v>
      </c>
      <c r="G510" s="80">
        <v>289</v>
      </c>
      <c r="H510" s="80">
        <v>141</v>
      </c>
      <c r="I510" s="80">
        <f t="shared" si="38"/>
        <v>430</v>
      </c>
      <c r="J510" s="82">
        <v>45870</v>
      </c>
      <c r="K510" s="80"/>
      <c r="L510" s="80">
        <v>11246</v>
      </c>
      <c r="N510" s="24">
        <f>IF($H510&gt;265,ROUND($H510*0.15,0),VLOOKUP($H510,'Office of Allowances Appendix B'!$A$1:$E$266,2,FALSE))</f>
        <v>21</v>
      </c>
      <c r="O510" s="24">
        <f>IF($H510&gt;265,ROUND($H510*0.25,0),VLOOKUP($H510,'Office of Allowances Appendix B'!$A$1:$E$266,3,FALSE))</f>
        <v>35</v>
      </c>
      <c r="P510" s="24">
        <f>IF($H510&gt;265,ROUND($H510*0.4,0),VLOOKUP($H510,'Office of Allowances Appendix B'!$A$1:$E$266,4,FALSE))</f>
        <v>57</v>
      </c>
      <c r="Q510" s="24">
        <f t="shared" si="39"/>
        <v>28</v>
      </c>
    </row>
    <row r="511" spans="1:17" x14ac:dyDescent="0.3">
      <c r="A511" s="80" t="s">
        <v>1046</v>
      </c>
      <c r="B511" s="80" t="s">
        <v>1052</v>
      </c>
      <c r="C511" s="80" t="s">
        <v>1053</v>
      </c>
      <c r="D511" s="80" t="s">
        <v>113</v>
      </c>
      <c r="E511" s="81">
        <v>46023</v>
      </c>
      <c r="F511" s="81">
        <v>46387</v>
      </c>
      <c r="G511" s="80">
        <v>290</v>
      </c>
      <c r="H511" s="80">
        <v>129</v>
      </c>
      <c r="I511" s="80">
        <f t="shared" si="38"/>
        <v>419</v>
      </c>
      <c r="J511" s="82">
        <v>45870</v>
      </c>
      <c r="K511" s="80"/>
      <c r="L511" s="80">
        <v>11456</v>
      </c>
      <c r="N511" s="24">
        <f>IF($H511&gt;265,ROUND($H511*0.15,0),VLOOKUP($H511,'Office of Allowances Appendix B'!$A$1:$E$266,2,FALSE))</f>
        <v>19</v>
      </c>
      <c r="O511" s="24">
        <f>IF($H511&gt;265,ROUND($H511*0.25,0),VLOOKUP($H511,'Office of Allowances Appendix B'!$A$1:$E$266,3,FALSE))</f>
        <v>32</v>
      </c>
      <c r="P511" s="24">
        <f>IF($H511&gt;265,ROUND($H511*0.4,0),VLOOKUP($H511,'Office of Allowances Appendix B'!$A$1:$E$266,4,FALSE))</f>
        <v>52</v>
      </c>
      <c r="Q511" s="24">
        <f t="shared" si="39"/>
        <v>26</v>
      </c>
    </row>
    <row r="512" spans="1:17" x14ac:dyDescent="0.3">
      <c r="A512" s="80" t="s">
        <v>1046</v>
      </c>
      <c r="B512" s="80" t="s">
        <v>1054</v>
      </c>
      <c r="C512" s="80" t="s">
        <v>1055</v>
      </c>
      <c r="D512" s="80" t="s">
        <v>113</v>
      </c>
      <c r="E512" s="81">
        <v>46023</v>
      </c>
      <c r="F512" s="81">
        <v>46387</v>
      </c>
      <c r="G512" s="80">
        <v>209</v>
      </c>
      <c r="H512" s="80">
        <v>125</v>
      </c>
      <c r="I512" s="80">
        <f t="shared" si="38"/>
        <v>334</v>
      </c>
      <c r="J512" s="82">
        <v>45870</v>
      </c>
      <c r="K512" s="80"/>
      <c r="L512" s="80">
        <v>15041</v>
      </c>
      <c r="N512" s="24">
        <f>IF($H512&gt;265,ROUND($H512*0.15,0),VLOOKUP($H512,'Office of Allowances Appendix B'!$A$1:$E$266,2,FALSE))</f>
        <v>19</v>
      </c>
      <c r="O512" s="24">
        <f>IF($H512&gt;265,ROUND($H512*0.25,0),VLOOKUP($H512,'Office of Allowances Appendix B'!$A$1:$E$266,3,FALSE))</f>
        <v>31</v>
      </c>
      <c r="P512" s="24">
        <f>IF($H512&gt;265,ROUND($H512*0.4,0),VLOOKUP($H512,'Office of Allowances Appendix B'!$A$1:$E$266,4,FALSE))</f>
        <v>50</v>
      </c>
      <c r="Q512" s="24">
        <f t="shared" si="39"/>
        <v>25</v>
      </c>
    </row>
    <row r="513" spans="1:17" x14ac:dyDescent="0.3">
      <c r="A513" s="80" t="s">
        <v>1046</v>
      </c>
      <c r="B513" s="80" t="s">
        <v>1056</v>
      </c>
      <c r="C513" s="80" t="s">
        <v>1057</v>
      </c>
      <c r="D513" s="80" t="s">
        <v>113</v>
      </c>
      <c r="E513" s="81">
        <v>46023</v>
      </c>
      <c r="F513" s="81">
        <v>46387</v>
      </c>
      <c r="G513" s="80">
        <v>424</v>
      </c>
      <c r="H513" s="80">
        <v>115</v>
      </c>
      <c r="I513" s="80">
        <f t="shared" si="38"/>
        <v>539</v>
      </c>
      <c r="J513" s="82">
        <v>45870</v>
      </c>
      <c r="K513" s="80"/>
      <c r="L513" s="80">
        <v>10926</v>
      </c>
      <c r="N513" s="24">
        <f>IF($H513&gt;265,ROUND($H513*0.15,0),VLOOKUP($H513,'Office of Allowances Appendix B'!$A$1:$E$266,2,FALSE))</f>
        <v>17</v>
      </c>
      <c r="O513" s="24">
        <f>IF($H513&gt;265,ROUND($H513*0.25,0),VLOOKUP($H513,'Office of Allowances Appendix B'!$A$1:$E$266,3,FALSE))</f>
        <v>29</v>
      </c>
      <c r="P513" s="24">
        <f>IF($H513&gt;265,ROUND($H513*0.4,0),VLOOKUP($H513,'Office of Allowances Appendix B'!$A$1:$E$266,4,FALSE))</f>
        <v>46</v>
      </c>
      <c r="Q513" s="24">
        <f t="shared" si="39"/>
        <v>23</v>
      </c>
    </row>
    <row r="514" spans="1:17" x14ac:dyDescent="0.3">
      <c r="A514" s="80" t="s">
        <v>1046</v>
      </c>
      <c r="B514" s="80" t="s">
        <v>1058</v>
      </c>
      <c r="C514" s="80" t="s">
        <v>1059</v>
      </c>
      <c r="D514" s="80" t="s">
        <v>113</v>
      </c>
      <c r="E514" s="81">
        <v>46023</v>
      </c>
      <c r="F514" s="81">
        <v>46387</v>
      </c>
      <c r="G514" s="80">
        <v>437</v>
      </c>
      <c r="H514" s="80">
        <v>176</v>
      </c>
      <c r="I514" s="80">
        <f t="shared" si="38"/>
        <v>613</v>
      </c>
      <c r="J514" s="82">
        <v>45870</v>
      </c>
      <c r="K514" s="80"/>
      <c r="L514" s="80">
        <v>15011</v>
      </c>
      <c r="N514" s="24">
        <f>IF($H514&gt;265,ROUND($H514*0.15,0),VLOOKUP($H514,'Office of Allowances Appendix B'!$A$1:$E$266,2,FALSE))</f>
        <v>26</v>
      </c>
      <c r="O514" s="24">
        <f>IF($H514&gt;265,ROUND($H514*0.25,0),VLOOKUP($H514,'Office of Allowances Appendix B'!$A$1:$E$266,3,FALSE))</f>
        <v>44</v>
      </c>
      <c r="P514" s="24">
        <f>IF($H514&gt;265,ROUND($H514*0.4,0),VLOOKUP($H514,'Office of Allowances Appendix B'!$A$1:$E$266,4,FALSE))</f>
        <v>71</v>
      </c>
      <c r="Q514" s="24">
        <f t="shared" si="39"/>
        <v>35</v>
      </c>
    </row>
    <row r="515" spans="1:17" x14ac:dyDescent="0.3">
      <c r="A515" s="80" t="s">
        <v>1046</v>
      </c>
      <c r="B515" s="80" t="s">
        <v>1060</v>
      </c>
      <c r="C515" s="80" t="s">
        <v>1061</v>
      </c>
      <c r="D515" s="80" t="s">
        <v>113</v>
      </c>
      <c r="E515" s="81">
        <v>46023</v>
      </c>
      <c r="F515" s="81">
        <v>46387</v>
      </c>
      <c r="G515" s="80">
        <v>177</v>
      </c>
      <c r="H515" s="80">
        <v>128</v>
      </c>
      <c r="I515" s="80">
        <f t="shared" si="38"/>
        <v>305</v>
      </c>
      <c r="J515" s="82">
        <v>45870</v>
      </c>
      <c r="K515" s="80"/>
      <c r="L515" s="80">
        <v>10928</v>
      </c>
      <c r="N515" s="24">
        <f>IF($H515&gt;265,ROUND($H515*0.15,0),VLOOKUP($H515,'Office of Allowances Appendix B'!$A$1:$E$266,2,FALSE))</f>
        <v>19</v>
      </c>
      <c r="O515" s="24">
        <f>IF($H515&gt;265,ROUND($H515*0.25,0),VLOOKUP($H515,'Office of Allowances Appendix B'!$A$1:$E$266,3,FALSE))</f>
        <v>32</v>
      </c>
      <c r="P515" s="24">
        <f>IF($H515&gt;265,ROUND($H515*0.4,0),VLOOKUP($H515,'Office of Allowances Appendix B'!$A$1:$E$266,4,FALSE))</f>
        <v>51</v>
      </c>
      <c r="Q515" s="24">
        <f t="shared" si="39"/>
        <v>26</v>
      </c>
    </row>
    <row r="516" spans="1:17" x14ac:dyDescent="0.3">
      <c r="A516" s="80" t="s">
        <v>1046</v>
      </c>
      <c r="B516" s="80" t="s">
        <v>1062</v>
      </c>
      <c r="C516" s="80" t="s">
        <v>1063</v>
      </c>
      <c r="D516" s="80" t="s">
        <v>113</v>
      </c>
      <c r="E516" s="81">
        <v>46023</v>
      </c>
      <c r="F516" s="81">
        <v>46387</v>
      </c>
      <c r="G516" s="80">
        <v>331</v>
      </c>
      <c r="H516" s="80">
        <v>168</v>
      </c>
      <c r="I516" s="80">
        <f t="shared" si="38"/>
        <v>499</v>
      </c>
      <c r="J516" s="82">
        <v>45870</v>
      </c>
      <c r="K516" s="80"/>
      <c r="L516" s="80">
        <v>13967</v>
      </c>
      <c r="N516" s="24">
        <f>IF($H516&gt;265,ROUND($H516*0.15,0),VLOOKUP($H516,'Office of Allowances Appendix B'!$A$1:$E$266,2,FALSE))</f>
        <v>25</v>
      </c>
      <c r="O516" s="24">
        <f>IF($H516&gt;265,ROUND($H516*0.25,0),VLOOKUP($H516,'Office of Allowances Appendix B'!$A$1:$E$266,3,FALSE))</f>
        <v>42</v>
      </c>
      <c r="P516" s="24">
        <f>IF($H516&gt;265,ROUND($H516*0.4,0),VLOOKUP($H516,'Office of Allowances Appendix B'!$A$1:$E$266,4,FALSE))</f>
        <v>67</v>
      </c>
      <c r="Q516" s="24">
        <f t="shared" si="39"/>
        <v>34</v>
      </c>
    </row>
    <row r="517" spans="1:17" x14ac:dyDescent="0.3">
      <c r="A517" s="80" t="s">
        <v>1046</v>
      </c>
      <c r="B517" s="80" t="s">
        <v>1064</v>
      </c>
      <c r="C517" s="80" t="s">
        <v>1065</v>
      </c>
      <c r="D517" s="80" t="s">
        <v>113</v>
      </c>
      <c r="E517" s="81">
        <v>46023</v>
      </c>
      <c r="F517" s="81">
        <v>46387</v>
      </c>
      <c r="G517" s="80">
        <v>175</v>
      </c>
      <c r="H517" s="80">
        <v>114</v>
      </c>
      <c r="I517" s="80">
        <f t="shared" si="38"/>
        <v>289</v>
      </c>
      <c r="J517" s="82">
        <v>45870</v>
      </c>
      <c r="K517" s="80"/>
      <c r="L517" s="80">
        <v>11460</v>
      </c>
      <c r="N517" s="24">
        <f>IF($H517&gt;265,ROUND($H517*0.15,0),VLOOKUP($H517,'Office of Allowances Appendix B'!$A$1:$E$266,2,FALSE))</f>
        <v>17</v>
      </c>
      <c r="O517" s="24">
        <f>IF($H517&gt;265,ROUND($H517*0.25,0),VLOOKUP($H517,'Office of Allowances Appendix B'!$A$1:$E$266,3,FALSE))</f>
        <v>29</v>
      </c>
      <c r="P517" s="24">
        <f>IF($H517&gt;265,ROUND($H517*0.4,0),VLOOKUP($H517,'Office of Allowances Appendix B'!$A$1:$E$266,4,FALSE))</f>
        <v>45</v>
      </c>
      <c r="Q517" s="24">
        <f t="shared" si="39"/>
        <v>23</v>
      </c>
    </row>
    <row r="518" spans="1:17" x14ac:dyDescent="0.3">
      <c r="A518" s="80" t="s">
        <v>1046</v>
      </c>
      <c r="B518" s="80" t="s">
        <v>1066</v>
      </c>
      <c r="C518" s="80" t="s">
        <v>1067</v>
      </c>
      <c r="D518" s="80" t="s">
        <v>113</v>
      </c>
      <c r="E518" s="81">
        <v>46023</v>
      </c>
      <c r="F518" s="81">
        <v>46387</v>
      </c>
      <c r="G518" s="80">
        <v>290</v>
      </c>
      <c r="H518" s="80">
        <v>137</v>
      </c>
      <c r="I518" s="80">
        <f t="shared" si="38"/>
        <v>427</v>
      </c>
      <c r="J518" s="82">
        <v>45870</v>
      </c>
      <c r="K518" s="80"/>
      <c r="L518" s="80">
        <v>10164</v>
      </c>
      <c r="N518" s="24">
        <f>IF($H518&gt;265,ROUND($H518*0.15,0),VLOOKUP($H518,'Office of Allowances Appendix B'!$A$1:$E$266,2,FALSE))</f>
        <v>21</v>
      </c>
      <c r="O518" s="24">
        <f>IF($H518&gt;265,ROUND($H518*0.25,0),VLOOKUP($H518,'Office of Allowances Appendix B'!$A$1:$E$266,3,FALSE))</f>
        <v>34</v>
      </c>
      <c r="P518" s="24">
        <f>IF($H518&gt;265,ROUND($H518*0.4,0),VLOOKUP($H518,'Office of Allowances Appendix B'!$A$1:$E$266,4,FALSE))</f>
        <v>55</v>
      </c>
      <c r="Q518" s="24">
        <f t="shared" si="39"/>
        <v>27</v>
      </c>
    </row>
    <row r="519" spans="1:17" x14ac:dyDescent="0.3">
      <c r="A519" s="80" t="s">
        <v>1046</v>
      </c>
      <c r="B519" s="80" t="s">
        <v>1068</v>
      </c>
      <c r="C519" s="80" t="s">
        <v>1069</v>
      </c>
      <c r="D519" s="80"/>
      <c r="E519" s="81">
        <v>46023</v>
      </c>
      <c r="F519" s="81">
        <v>46112</v>
      </c>
      <c r="G519" s="80">
        <v>193</v>
      </c>
      <c r="H519" s="80">
        <v>135</v>
      </c>
      <c r="I519" s="80">
        <f t="shared" si="38"/>
        <v>328</v>
      </c>
      <c r="J519" s="82">
        <v>45870</v>
      </c>
      <c r="K519" s="80"/>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3">
      <c r="A520" s="80" t="s">
        <v>1046</v>
      </c>
      <c r="B520" s="80" t="s">
        <v>1068</v>
      </c>
      <c r="C520" s="80" t="s">
        <v>1069</v>
      </c>
      <c r="D520" s="80" t="s">
        <v>113</v>
      </c>
      <c r="E520" s="81">
        <v>46113</v>
      </c>
      <c r="F520" s="81">
        <v>46295</v>
      </c>
      <c r="G520" s="80">
        <v>392</v>
      </c>
      <c r="H520" s="80">
        <v>155</v>
      </c>
      <c r="I520" s="80">
        <f t="shared" si="38"/>
        <v>547</v>
      </c>
      <c r="J520" s="82">
        <v>45870</v>
      </c>
      <c r="K520" s="80"/>
      <c r="L520" s="80">
        <v>10930</v>
      </c>
      <c r="N520" s="24">
        <f>IF($H520&gt;265,ROUND($H520*0.15,0),VLOOKUP($H520,'Office of Allowances Appendix B'!$A$1:$E$266,2,FALSE))</f>
        <v>23</v>
      </c>
      <c r="O520" s="24">
        <f>IF($H520&gt;265,ROUND($H520*0.25,0),VLOOKUP($H520,'Office of Allowances Appendix B'!$A$1:$E$266,3,FALSE))</f>
        <v>39</v>
      </c>
      <c r="P520" s="24">
        <f>IF($H520&gt;265,ROUND($H520*0.4,0),VLOOKUP($H520,'Office of Allowances Appendix B'!$A$1:$E$266,4,FALSE))</f>
        <v>62</v>
      </c>
      <c r="Q520" s="24">
        <f t="shared" si="39"/>
        <v>31</v>
      </c>
    </row>
    <row r="521" spans="1:17" x14ac:dyDescent="0.3">
      <c r="A521" s="80" t="s">
        <v>1046</v>
      </c>
      <c r="B521" s="80" t="s">
        <v>1068</v>
      </c>
      <c r="C521" s="80" t="s">
        <v>1069</v>
      </c>
      <c r="D521" s="80" t="s">
        <v>140</v>
      </c>
      <c r="E521" s="81">
        <v>46296</v>
      </c>
      <c r="F521" s="81">
        <v>46387</v>
      </c>
      <c r="G521" s="80">
        <v>193</v>
      </c>
      <c r="H521" s="80">
        <v>135</v>
      </c>
      <c r="I521" s="80">
        <f t="shared" si="38"/>
        <v>328</v>
      </c>
      <c r="J521" s="82">
        <v>45870</v>
      </c>
      <c r="K521" s="80"/>
      <c r="L521" s="80">
        <v>10930</v>
      </c>
      <c r="N521" s="24">
        <f>IF($H521&gt;265,ROUND($H521*0.15,0),VLOOKUP($H521,'Office of Allowances Appendix B'!$A$1:$E$266,2,FALSE))</f>
        <v>20</v>
      </c>
      <c r="O521" s="24">
        <f>IF($H521&gt;265,ROUND($H521*0.25,0),VLOOKUP($H521,'Office of Allowances Appendix B'!$A$1:$E$266,3,FALSE))</f>
        <v>34</v>
      </c>
      <c r="P521" s="24">
        <f>IF($H521&gt;265,ROUND($H521*0.4,0),VLOOKUP($H521,'Office of Allowances Appendix B'!$A$1:$E$266,4,FALSE))</f>
        <v>54</v>
      </c>
      <c r="Q521" s="24">
        <f t="shared" si="39"/>
        <v>27</v>
      </c>
    </row>
    <row r="522" spans="1:17" x14ac:dyDescent="0.3">
      <c r="A522" s="80" t="s">
        <v>1046</v>
      </c>
      <c r="B522" s="80" t="s">
        <v>1070</v>
      </c>
      <c r="C522" s="80" t="s">
        <v>1071</v>
      </c>
      <c r="D522" s="80" t="s">
        <v>113</v>
      </c>
      <c r="E522" s="81">
        <v>46023</v>
      </c>
      <c r="F522" s="81">
        <v>46387</v>
      </c>
      <c r="G522" s="80">
        <v>241</v>
      </c>
      <c r="H522" s="80">
        <v>123</v>
      </c>
      <c r="I522" s="80">
        <f t="shared" si="38"/>
        <v>364</v>
      </c>
      <c r="J522" s="82">
        <v>45870</v>
      </c>
      <c r="K522" s="80"/>
      <c r="L522" s="80">
        <v>10165</v>
      </c>
      <c r="N522" s="24">
        <f>IF($H522&gt;265,ROUND($H522*0.15,0),VLOOKUP($H522,'Office of Allowances Appendix B'!$A$1:$E$266,2,FALSE))</f>
        <v>18</v>
      </c>
      <c r="O522" s="24">
        <f>IF($H522&gt;265,ROUND($H522*0.25,0),VLOOKUP($H522,'Office of Allowances Appendix B'!$A$1:$E$266,3,FALSE))</f>
        <v>31</v>
      </c>
      <c r="P522" s="24">
        <f>IF($H522&gt;265,ROUND($H522*0.4,0),VLOOKUP($H522,'Office of Allowances Appendix B'!$A$1:$E$266,4,FALSE))</f>
        <v>49</v>
      </c>
      <c r="Q522" s="24">
        <f t="shared" si="39"/>
        <v>25</v>
      </c>
    </row>
    <row r="523" spans="1:17" x14ac:dyDescent="0.3">
      <c r="A523" s="80" t="s">
        <v>1046</v>
      </c>
      <c r="B523" s="80" t="s">
        <v>1072</v>
      </c>
      <c r="C523" s="80" t="s">
        <v>1073</v>
      </c>
      <c r="D523" s="80" t="s">
        <v>113</v>
      </c>
      <c r="E523" s="81">
        <v>46023</v>
      </c>
      <c r="F523" s="81">
        <v>46387</v>
      </c>
      <c r="G523" s="80">
        <v>150</v>
      </c>
      <c r="H523" s="80">
        <v>109</v>
      </c>
      <c r="I523" s="80">
        <f t="shared" si="38"/>
        <v>259</v>
      </c>
      <c r="J523" s="82">
        <v>45870</v>
      </c>
      <c r="K523" s="80"/>
      <c r="L523" s="80">
        <v>10931</v>
      </c>
      <c r="N523" s="24">
        <f>IF($H523&gt;265,ROUND($H523*0.15,0),VLOOKUP($H523,'Office of Allowances Appendix B'!$A$1:$E$266,2,FALSE))</f>
        <v>16</v>
      </c>
      <c r="O523" s="24">
        <f>IF($H523&gt;265,ROUND($H523*0.25,0),VLOOKUP($H523,'Office of Allowances Appendix B'!$A$1:$E$266,3,FALSE))</f>
        <v>27</v>
      </c>
      <c r="P523" s="24">
        <f>IF($H523&gt;265,ROUND($H523*0.4,0),VLOOKUP($H523,'Office of Allowances Appendix B'!$A$1:$E$266,4,FALSE))</f>
        <v>44</v>
      </c>
      <c r="Q523" s="24">
        <f t="shared" ref="Q523" si="40">H523-SUM(N523:P523)</f>
        <v>22</v>
      </c>
    </row>
    <row r="524" spans="1:17" x14ac:dyDescent="0.3">
      <c r="A524" s="80" t="s">
        <v>1046</v>
      </c>
      <c r="B524" s="80" t="s">
        <v>1074</v>
      </c>
      <c r="C524" s="80" t="s">
        <v>1075</v>
      </c>
      <c r="D524" s="80" t="s">
        <v>113</v>
      </c>
      <c r="E524" s="81">
        <v>46023</v>
      </c>
      <c r="F524" s="81">
        <v>46387</v>
      </c>
      <c r="G524" s="80">
        <v>504</v>
      </c>
      <c r="H524" s="80">
        <v>191</v>
      </c>
      <c r="I524" s="80">
        <f t="shared" si="38"/>
        <v>695</v>
      </c>
      <c r="J524" s="82">
        <v>45870</v>
      </c>
      <c r="K524" s="80"/>
      <c r="L524" s="80">
        <v>10166</v>
      </c>
      <c r="N524" s="24">
        <f>IF($H524&gt;265,ROUND($H524*0.15,0),VLOOKUP($H524,'Office of Allowances Appendix B'!$A$1:$E$266,2,FALSE))</f>
        <v>29</v>
      </c>
      <c r="O524" s="24">
        <f>IF($H524&gt;265,ROUND($H524*0.25,0),VLOOKUP($H524,'Office of Allowances Appendix B'!$A$1:$E$266,3,FALSE))</f>
        <v>48</v>
      </c>
      <c r="P524" s="24">
        <f>IF($H524&gt;265,ROUND($H524*0.4,0),VLOOKUP($H524,'Office of Allowances Appendix B'!$A$1:$E$266,4,FALSE))</f>
        <v>76</v>
      </c>
      <c r="Q524" s="24">
        <f t="shared" si="39"/>
        <v>38</v>
      </c>
    </row>
    <row r="525" spans="1:17" x14ac:dyDescent="0.3">
      <c r="A525" s="80" t="s">
        <v>1046</v>
      </c>
      <c r="B525" s="80" t="s">
        <v>1076</v>
      </c>
      <c r="C525" s="80" t="s">
        <v>1077</v>
      </c>
      <c r="D525" s="80" t="s">
        <v>113</v>
      </c>
      <c r="E525" s="81">
        <v>46023</v>
      </c>
      <c r="F525" s="81">
        <v>46387</v>
      </c>
      <c r="G525" s="80">
        <v>181</v>
      </c>
      <c r="H525" s="80">
        <v>95</v>
      </c>
      <c r="I525" s="80">
        <f t="shared" si="38"/>
        <v>276</v>
      </c>
      <c r="J525" s="82">
        <v>45870</v>
      </c>
      <c r="K525" s="80"/>
      <c r="L525" s="80">
        <v>11465</v>
      </c>
      <c r="N525" s="24">
        <f>IF($H525&gt;265,ROUND($H525*0.15,0),VLOOKUP($H525,'Office of Allowances Appendix B'!$A$1:$E$266,2,FALSE))</f>
        <v>14</v>
      </c>
      <c r="O525" s="24">
        <f>IF($H525&gt;265,ROUND($H525*0.25,0),VLOOKUP($H525,'Office of Allowances Appendix B'!$A$1:$E$266,3,FALSE))</f>
        <v>24</v>
      </c>
      <c r="P525" s="24">
        <f>IF($H525&gt;265,ROUND($H525*0.4,0),VLOOKUP($H525,'Office of Allowances Appendix B'!$A$1:$E$266,4,FALSE))</f>
        <v>38</v>
      </c>
      <c r="Q525" s="24">
        <f t="shared" si="39"/>
        <v>19</v>
      </c>
    </row>
    <row r="526" spans="1:17" x14ac:dyDescent="0.3">
      <c r="A526" s="80" t="s">
        <v>1046</v>
      </c>
      <c r="B526" s="80" t="s">
        <v>1078</v>
      </c>
      <c r="C526" s="80" t="s">
        <v>1079</v>
      </c>
      <c r="D526" s="80" t="s">
        <v>113</v>
      </c>
      <c r="E526" s="81">
        <v>46023</v>
      </c>
      <c r="F526" s="81">
        <v>46387</v>
      </c>
      <c r="G526" s="80">
        <v>377</v>
      </c>
      <c r="H526" s="80">
        <v>169</v>
      </c>
      <c r="I526" s="80">
        <f t="shared" si="38"/>
        <v>546</v>
      </c>
      <c r="J526" s="82">
        <v>45870</v>
      </c>
      <c r="K526" s="80"/>
      <c r="L526" s="80">
        <v>10167</v>
      </c>
      <c r="N526" s="24">
        <f>IF($H526&gt;265,ROUND($H526*0.15,0),VLOOKUP($H526,'Office of Allowances Appendix B'!$A$1:$E$266,2,FALSE))</f>
        <v>25</v>
      </c>
      <c r="O526" s="24">
        <f>IF($H526&gt;265,ROUND($H526*0.25,0),VLOOKUP($H526,'Office of Allowances Appendix B'!$A$1:$E$266,3,FALSE))</f>
        <v>42</v>
      </c>
      <c r="P526" s="24">
        <f>IF($H526&gt;265,ROUND($H526*0.4,0),VLOOKUP($H526,'Office of Allowances Appendix B'!$A$1:$E$266,4,FALSE))</f>
        <v>68</v>
      </c>
      <c r="Q526" s="24">
        <f t="shared" si="39"/>
        <v>34</v>
      </c>
    </row>
    <row r="527" spans="1:17" x14ac:dyDescent="0.3">
      <c r="A527" s="80" t="s">
        <v>1046</v>
      </c>
      <c r="B527" s="80" t="s">
        <v>1080</v>
      </c>
      <c r="C527" s="80" t="s">
        <v>1081</v>
      </c>
      <c r="D527" s="80" t="s">
        <v>113</v>
      </c>
      <c r="E527" s="81">
        <v>46023</v>
      </c>
      <c r="F527" s="81">
        <v>46387</v>
      </c>
      <c r="G527" s="80">
        <v>318</v>
      </c>
      <c r="H527" s="80">
        <v>152</v>
      </c>
      <c r="I527" s="80">
        <f t="shared" si="38"/>
        <v>470</v>
      </c>
      <c r="J527" s="82">
        <v>45870</v>
      </c>
      <c r="K527" s="80"/>
      <c r="L527" s="80">
        <v>10168</v>
      </c>
      <c r="N527" s="24">
        <f>IF($H527&gt;265,ROUND($H527*0.15,0),VLOOKUP($H527,'Office of Allowances Appendix B'!$A$1:$E$266,2,FALSE))</f>
        <v>23</v>
      </c>
      <c r="O527" s="24">
        <f>IF($H527&gt;265,ROUND($H527*0.25,0),VLOOKUP($H527,'Office of Allowances Appendix B'!$A$1:$E$266,3,FALSE))</f>
        <v>38</v>
      </c>
      <c r="P527" s="24">
        <f>IF($H527&gt;265,ROUND($H527*0.4,0),VLOOKUP($H527,'Office of Allowances Appendix B'!$A$1:$E$266,4,FALSE))</f>
        <v>61</v>
      </c>
      <c r="Q527" s="24">
        <f t="shared" si="39"/>
        <v>30</v>
      </c>
    </row>
    <row r="528" spans="1:17" x14ac:dyDescent="0.3">
      <c r="A528" s="80" t="s">
        <v>1046</v>
      </c>
      <c r="B528" s="80" t="s">
        <v>1082</v>
      </c>
      <c r="C528" s="80" t="s">
        <v>1083</v>
      </c>
      <c r="D528" s="80" t="s">
        <v>113</v>
      </c>
      <c r="E528" s="81">
        <v>46023</v>
      </c>
      <c r="F528" s="81">
        <v>46387</v>
      </c>
      <c r="G528" s="80">
        <v>144</v>
      </c>
      <c r="H528" s="80">
        <v>96</v>
      </c>
      <c r="I528" s="80">
        <f t="shared" si="38"/>
        <v>240</v>
      </c>
      <c r="J528" s="82">
        <v>45870</v>
      </c>
      <c r="K528" s="80"/>
      <c r="L528" s="80">
        <v>10933</v>
      </c>
      <c r="N528" s="24">
        <f>IF($H528&gt;265,ROUND($H528*0.15,0),VLOOKUP($H528,'Office of Allowances Appendix B'!$A$1:$E$266,2,FALSE))</f>
        <v>14</v>
      </c>
      <c r="O528" s="24">
        <f>IF($H528&gt;265,ROUND($H528*0.25,0),VLOOKUP($H528,'Office of Allowances Appendix B'!$A$1:$E$266,3,FALSE))</f>
        <v>24</v>
      </c>
      <c r="P528" s="24">
        <f>IF($H528&gt;265,ROUND($H528*0.4,0),VLOOKUP($H528,'Office of Allowances Appendix B'!$A$1:$E$266,4,FALSE))</f>
        <v>39</v>
      </c>
      <c r="Q528" s="24">
        <f t="shared" si="39"/>
        <v>19</v>
      </c>
    </row>
    <row r="529" spans="1:17" x14ac:dyDescent="0.3">
      <c r="A529" s="80" t="s">
        <v>1046</v>
      </c>
      <c r="B529" s="80" t="s">
        <v>1084</v>
      </c>
      <c r="C529" s="80" t="s">
        <v>1085</v>
      </c>
      <c r="D529" s="80" t="s">
        <v>113</v>
      </c>
      <c r="E529" s="81">
        <v>46023</v>
      </c>
      <c r="F529" s="81">
        <v>46387</v>
      </c>
      <c r="G529" s="80">
        <v>151</v>
      </c>
      <c r="H529" s="80">
        <v>108</v>
      </c>
      <c r="I529" s="80">
        <f t="shared" si="38"/>
        <v>259</v>
      </c>
      <c r="J529" s="82">
        <v>45870</v>
      </c>
      <c r="K529" s="80"/>
      <c r="L529" s="80">
        <v>11468</v>
      </c>
      <c r="N529" s="24">
        <f>IF($H529&gt;265,ROUND($H529*0.15,0),VLOOKUP($H529,'Office of Allowances Appendix B'!$A$1:$E$266,2,FALSE))</f>
        <v>16</v>
      </c>
      <c r="O529" s="24">
        <f>IF($H529&gt;265,ROUND($H529*0.25,0),VLOOKUP($H529,'Office of Allowances Appendix B'!$A$1:$E$266,3,FALSE))</f>
        <v>27</v>
      </c>
      <c r="P529" s="24">
        <f>IF($H529&gt;265,ROUND($H529*0.4,0),VLOOKUP($H529,'Office of Allowances Appendix B'!$A$1:$E$266,4,FALSE))</f>
        <v>43</v>
      </c>
      <c r="Q529" s="24">
        <f t="shared" si="39"/>
        <v>22</v>
      </c>
    </row>
    <row r="530" spans="1:17" x14ac:dyDescent="0.3">
      <c r="A530" s="80" t="s">
        <v>1046</v>
      </c>
      <c r="B530" s="80" t="s">
        <v>1086</v>
      </c>
      <c r="C530" s="80" t="s">
        <v>1087</v>
      </c>
      <c r="D530" s="80" t="s">
        <v>113</v>
      </c>
      <c r="E530" s="81">
        <v>46023</v>
      </c>
      <c r="F530" s="81">
        <v>46387</v>
      </c>
      <c r="G530" s="80">
        <v>177</v>
      </c>
      <c r="H530" s="80">
        <v>116</v>
      </c>
      <c r="I530" s="80">
        <f t="shared" si="38"/>
        <v>293</v>
      </c>
      <c r="J530" s="82">
        <v>45870</v>
      </c>
      <c r="K530" s="80"/>
      <c r="L530" s="80">
        <v>11470</v>
      </c>
      <c r="N530" s="24">
        <f>IF($H530&gt;265,ROUND($H530*0.15,0),VLOOKUP($H530,'Office of Allowances Appendix B'!$A$1:$E$266,2,FALSE))</f>
        <v>17</v>
      </c>
      <c r="O530" s="24">
        <f>IF($H530&gt;265,ROUND($H530*0.25,0),VLOOKUP($H530,'Office of Allowances Appendix B'!$A$1:$E$266,3,FALSE))</f>
        <v>29</v>
      </c>
      <c r="P530" s="24">
        <f>IF($H530&gt;265,ROUND($H530*0.4,0),VLOOKUP($H530,'Office of Allowances Appendix B'!$A$1:$E$266,4,FALSE))</f>
        <v>47</v>
      </c>
      <c r="Q530" s="24">
        <f t="shared" si="39"/>
        <v>23</v>
      </c>
    </row>
    <row r="531" spans="1:17" x14ac:dyDescent="0.3">
      <c r="A531" s="80" t="s">
        <v>1046</v>
      </c>
      <c r="B531" s="80" t="s">
        <v>1088</v>
      </c>
      <c r="C531" s="80" t="s">
        <v>1089</v>
      </c>
      <c r="D531" s="80" t="s">
        <v>113</v>
      </c>
      <c r="E531" s="81">
        <v>46023</v>
      </c>
      <c r="F531" s="81">
        <v>46387</v>
      </c>
      <c r="G531" s="80">
        <v>188</v>
      </c>
      <c r="H531" s="80">
        <v>124</v>
      </c>
      <c r="I531" s="80">
        <f t="shared" si="38"/>
        <v>312</v>
      </c>
      <c r="J531" s="82">
        <v>45870</v>
      </c>
      <c r="K531" s="80"/>
      <c r="L531" s="80">
        <v>10935</v>
      </c>
      <c r="N531" s="24">
        <f>IF($H531&gt;265,ROUND($H531*0.15,0),VLOOKUP($H531,'Office of Allowances Appendix B'!$A$1:$E$266,2,FALSE))</f>
        <v>19</v>
      </c>
      <c r="O531" s="24">
        <f>IF($H531&gt;265,ROUND($H531*0.25,0),VLOOKUP($H531,'Office of Allowances Appendix B'!$A$1:$E$266,3,FALSE))</f>
        <v>31</v>
      </c>
      <c r="P531" s="24">
        <f>IF($H531&gt;265,ROUND($H531*0.4,0),VLOOKUP($H531,'Office of Allowances Appendix B'!$A$1:$E$266,4,FALSE))</f>
        <v>49</v>
      </c>
      <c r="Q531" s="24">
        <f t="shared" si="39"/>
        <v>25</v>
      </c>
    </row>
    <row r="532" spans="1:17" x14ac:dyDescent="0.3">
      <c r="A532" s="80" t="s">
        <v>1046</v>
      </c>
      <c r="B532" s="80" t="s">
        <v>1090</v>
      </c>
      <c r="C532" s="80" t="s">
        <v>1091</v>
      </c>
      <c r="D532" s="80" t="s">
        <v>113</v>
      </c>
      <c r="E532" s="81">
        <v>46023</v>
      </c>
      <c r="F532" s="81">
        <v>46387</v>
      </c>
      <c r="G532" s="80">
        <v>489</v>
      </c>
      <c r="H532" s="80">
        <v>179</v>
      </c>
      <c r="I532" s="80">
        <f t="shared" si="38"/>
        <v>668</v>
      </c>
      <c r="J532" s="82">
        <v>45870</v>
      </c>
      <c r="K532" s="80"/>
      <c r="L532" s="80">
        <v>10163</v>
      </c>
      <c r="N532" s="24">
        <f>IF($H532&gt;265,ROUND($H532*0.15,0),VLOOKUP($H532,'Office of Allowances Appendix B'!$A$1:$E$266,2,FALSE))</f>
        <v>27</v>
      </c>
      <c r="O532" s="24">
        <f>IF($H532&gt;265,ROUND($H532*0.25,0),VLOOKUP($H532,'Office of Allowances Appendix B'!$A$1:$E$266,3,FALSE))</f>
        <v>45</v>
      </c>
      <c r="P532" s="24">
        <f>IF($H532&gt;265,ROUND($H532*0.4,0),VLOOKUP($H532,'Office of Allowances Appendix B'!$A$1:$E$266,4,FALSE))</f>
        <v>72</v>
      </c>
      <c r="Q532" s="24">
        <f t="shared" si="39"/>
        <v>35</v>
      </c>
    </row>
    <row r="533" spans="1:17" x14ac:dyDescent="0.3">
      <c r="A533" s="80" t="s">
        <v>1046</v>
      </c>
      <c r="B533" s="80" t="s">
        <v>1092</v>
      </c>
      <c r="C533" s="80" t="s">
        <v>1093</v>
      </c>
      <c r="D533" s="80" t="s">
        <v>113</v>
      </c>
      <c r="E533" s="81">
        <v>46023</v>
      </c>
      <c r="F533" s="81">
        <v>46387</v>
      </c>
      <c r="G533" s="80">
        <v>276</v>
      </c>
      <c r="H533" s="80">
        <v>120</v>
      </c>
      <c r="I533" s="80">
        <f t="shared" si="38"/>
        <v>396</v>
      </c>
      <c r="J533" s="82">
        <v>45870</v>
      </c>
      <c r="K533" s="80"/>
      <c r="L533" s="80">
        <v>11471</v>
      </c>
      <c r="N533" s="24">
        <f>IF($H533&gt;265,ROUND($H533*0.15,0),VLOOKUP($H533,'Office of Allowances Appendix B'!$A$1:$E$266,2,FALSE))</f>
        <v>18</v>
      </c>
      <c r="O533" s="24">
        <f>IF($H533&gt;265,ROUND($H533*0.25,0),VLOOKUP($H533,'Office of Allowances Appendix B'!$A$1:$E$266,3,FALSE))</f>
        <v>30</v>
      </c>
      <c r="P533" s="24">
        <f>IF($H533&gt;265,ROUND($H533*0.4,0),VLOOKUP($H533,'Office of Allowances Appendix B'!$A$1:$E$266,4,FALSE))</f>
        <v>48</v>
      </c>
      <c r="Q533" s="24">
        <f t="shared" si="39"/>
        <v>24</v>
      </c>
    </row>
    <row r="534" spans="1:17" x14ac:dyDescent="0.3">
      <c r="A534" s="80" t="s">
        <v>1046</v>
      </c>
      <c r="B534" s="80" t="s">
        <v>1094</v>
      </c>
      <c r="C534" s="80" t="s">
        <v>1095</v>
      </c>
      <c r="D534" s="80" t="s">
        <v>113</v>
      </c>
      <c r="E534" s="81">
        <v>46023</v>
      </c>
      <c r="F534" s="81">
        <v>46387</v>
      </c>
      <c r="G534" s="80">
        <v>177</v>
      </c>
      <c r="H534" s="80">
        <v>128</v>
      </c>
      <c r="I534" s="80">
        <f t="shared" si="38"/>
        <v>305</v>
      </c>
      <c r="J534" s="82">
        <v>45870</v>
      </c>
      <c r="K534" s="80"/>
      <c r="L534" s="80">
        <v>11473</v>
      </c>
      <c r="N534" s="24">
        <f>IF($H534&gt;265,ROUND($H534*0.15,0),VLOOKUP($H534,'Office of Allowances Appendix B'!$A$1:$E$266,2,FALSE))</f>
        <v>19</v>
      </c>
      <c r="O534" s="24">
        <f>IF($H534&gt;265,ROUND($H534*0.25,0),VLOOKUP($H534,'Office of Allowances Appendix B'!$A$1:$E$266,3,FALSE))</f>
        <v>32</v>
      </c>
      <c r="P534" s="24">
        <f>IF($H534&gt;265,ROUND($H534*0.4,0),VLOOKUP($H534,'Office of Allowances Appendix B'!$A$1:$E$266,4,FALSE))</f>
        <v>51</v>
      </c>
      <c r="Q534" s="24">
        <f t="shared" si="39"/>
        <v>26</v>
      </c>
    </row>
    <row r="535" spans="1:17" x14ac:dyDescent="0.3">
      <c r="A535" s="80" t="s">
        <v>1046</v>
      </c>
      <c r="B535" s="80" t="s">
        <v>1096</v>
      </c>
      <c r="C535" s="80" t="s">
        <v>1097</v>
      </c>
      <c r="D535" s="80" t="s">
        <v>113</v>
      </c>
      <c r="E535" s="81">
        <v>46023</v>
      </c>
      <c r="F535" s="81">
        <v>46387</v>
      </c>
      <c r="G535" s="80">
        <v>193</v>
      </c>
      <c r="H535" s="80">
        <v>114</v>
      </c>
      <c r="I535" s="80">
        <f t="shared" si="38"/>
        <v>307</v>
      </c>
      <c r="J535" s="82">
        <v>45870</v>
      </c>
      <c r="K535" s="80"/>
      <c r="L535" s="80">
        <v>13847</v>
      </c>
      <c r="N535" s="24">
        <f>IF($H535&gt;265,ROUND($H535*0.15,0),VLOOKUP($H535,'Office of Allowances Appendix B'!$A$1:$E$266,2,FALSE))</f>
        <v>17</v>
      </c>
      <c r="O535" s="24">
        <f>IF($H535&gt;265,ROUND($H535*0.25,0),VLOOKUP($H535,'Office of Allowances Appendix B'!$A$1:$E$266,3,FALSE))</f>
        <v>29</v>
      </c>
      <c r="P535" s="24">
        <f>IF($H535&gt;265,ROUND($H535*0.4,0),VLOOKUP($H535,'Office of Allowances Appendix B'!$A$1:$E$266,4,FALSE))</f>
        <v>45</v>
      </c>
      <c r="Q535" s="24">
        <f t="shared" si="39"/>
        <v>23</v>
      </c>
    </row>
    <row r="536" spans="1:17" x14ac:dyDescent="0.3">
      <c r="A536" s="80" t="s">
        <v>1046</v>
      </c>
      <c r="B536" s="80" t="s">
        <v>1098</v>
      </c>
      <c r="C536" s="80" t="s">
        <v>1099</v>
      </c>
      <c r="D536" s="80" t="s">
        <v>113</v>
      </c>
      <c r="E536" s="81">
        <v>46023</v>
      </c>
      <c r="F536" s="81">
        <v>46387</v>
      </c>
      <c r="G536" s="80">
        <v>395</v>
      </c>
      <c r="H536" s="80">
        <v>147</v>
      </c>
      <c r="I536" s="80">
        <f t="shared" si="38"/>
        <v>542</v>
      </c>
      <c r="J536" s="82">
        <v>45870</v>
      </c>
      <c r="K536" s="80"/>
      <c r="L536" s="80">
        <v>12157</v>
      </c>
      <c r="N536" s="24">
        <f>IF($H536&gt;265,ROUND($H536*0.15,0),VLOOKUP($H536,'Office of Allowances Appendix B'!$A$1:$E$266,2,FALSE))</f>
        <v>22</v>
      </c>
      <c r="O536" s="24">
        <f>IF($H536&gt;265,ROUND($H536*0.25,0),VLOOKUP($H536,'Office of Allowances Appendix B'!$A$1:$E$266,3,FALSE))</f>
        <v>37</v>
      </c>
      <c r="P536" s="24">
        <f>IF($H536&gt;265,ROUND($H536*0.4,0),VLOOKUP($H536,'Office of Allowances Appendix B'!$A$1:$E$266,4,FALSE))</f>
        <v>59</v>
      </c>
      <c r="Q536" s="24">
        <f t="shared" si="39"/>
        <v>29</v>
      </c>
    </row>
    <row r="537" spans="1:17" x14ac:dyDescent="0.3">
      <c r="A537" s="80" t="s">
        <v>1046</v>
      </c>
      <c r="B537" s="80" t="s">
        <v>1100</v>
      </c>
      <c r="C537" s="80" t="s">
        <v>1101</v>
      </c>
      <c r="D537" s="80" t="s">
        <v>113</v>
      </c>
      <c r="E537" s="81">
        <v>46023</v>
      </c>
      <c r="F537" s="81">
        <v>46387</v>
      </c>
      <c r="G537" s="80">
        <v>301</v>
      </c>
      <c r="H537" s="80">
        <v>146</v>
      </c>
      <c r="I537" s="80">
        <f t="shared" si="38"/>
        <v>447</v>
      </c>
      <c r="J537" s="82">
        <v>45870</v>
      </c>
      <c r="K537" s="80"/>
      <c r="L537" s="80">
        <v>10170</v>
      </c>
      <c r="N537" s="24">
        <f>IF($H537&gt;265,ROUND($H537*0.15,0),VLOOKUP($H537,'Office of Allowances Appendix B'!$A$1:$E$266,2,FALSE))</f>
        <v>22</v>
      </c>
      <c r="O537" s="24">
        <f>IF($H537&gt;265,ROUND($H537*0.25,0),VLOOKUP($H537,'Office of Allowances Appendix B'!$A$1:$E$266,3,FALSE))</f>
        <v>37</v>
      </c>
      <c r="P537" s="24">
        <f>IF($H537&gt;265,ROUND($H537*0.4,0),VLOOKUP($H537,'Office of Allowances Appendix B'!$A$1:$E$266,4,FALSE))</f>
        <v>58</v>
      </c>
      <c r="Q537" s="24">
        <f t="shared" si="39"/>
        <v>29</v>
      </c>
    </row>
    <row r="538" spans="1:17" x14ac:dyDescent="0.3">
      <c r="A538" s="80" t="s">
        <v>1046</v>
      </c>
      <c r="B538" s="80" t="s">
        <v>1102</v>
      </c>
      <c r="C538" s="80" t="s">
        <v>1103</v>
      </c>
      <c r="D538" s="80" t="s">
        <v>113</v>
      </c>
      <c r="E538" s="81">
        <v>46023</v>
      </c>
      <c r="F538" s="81">
        <v>46387</v>
      </c>
      <c r="G538" s="80">
        <v>401</v>
      </c>
      <c r="H538" s="80">
        <v>223</v>
      </c>
      <c r="I538" s="80">
        <f t="shared" si="38"/>
        <v>624</v>
      </c>
      <c r="J538" s="82">
        <v>45870</v>
      </c>
      <c r="K538" s="80"/>
      <c r="L538" s="80">
        <v>11479</v>
      </c>
      <c r="N538" s="24">
        <f>IF($H538&gt;265,ROUND($H538*0.15,0),VLOOKUP($H538,'Office of Allowances Appendix B'!$A$1:$E$266,2,FALSE))</f>
        <v>33</v>
      </c>
      <c r="O538" s="24">
        <f>IF($H538&gt;265,ROUND($H538*0.25,0),VLOOKUP($H538,'Office of Allowances Appendix B'!$A$1:$E$266,3,FALSE))</f>
        <v>56</v>
      </c>
      <c r="P538" s="24">
        <f>IF($H538&gt;265,ROUND($H538*0.4,0),VLOOKUP($H538,'Office of Allowances Appendix B'!$A$1:$E$266,4,FALSE))</f>
        <v>89</v>
      </c>
      <c r="Q538" s="24">
        <f t="shared" si="39"/>
        <v>45</v>
      </c>
    </row>
    <row r="539" spans="1:17" x14ac:dyDescent="0.3">
      <c r="A539" s="80" t="s">
        <v>1046</v>
      </c>
      <c r="B539" s="80" t="s">
        <v>1104</v>
      </c>
      <c r="C539" s="80" t="s">
        <v>1105</v>
      </c>
      <c r="D539" s="80" t="s">
        <v>113</v>
      </c>
      <c r="E539" s="81">
        <v>46023</v>
      </c>
      <c r="F539" s="81">
        <v>46387</v>
      </c>
      <c r="G539" s="80">
        <v>193</v>
      </c>
      <c r="H539" s="80">
        <v>93</v>
      </c>
      <c r="I539" s="80">
        <f t="shared" ref="I539:I603" si="41">SUM(G539+H539)</f>
        <v>286</v>
      </c>
      <c r="J539" s="82">
        <v>45870</v>
      </c>
      <c r="K539" s="80"/>
      <c r="L539" s="80">
        <v>10936</v>
      </c>
      <c r="N539" s="24">
        <f>IF($H539&gt;265,ROUND($H539*0.15,0),VLOOKUP($H539,'Office of Allowances Appendix B'!$A$1:$E$266,2,FALSE))</f>
        <v>14</v>
      </c>
      <c r="O539" s="24">
        <f>IF($H539&gt;265,ROUND($H539*0.25,0),VLOOKUP($H539,'Office of Allowances Appendix B'!$A$1:$E$266,3,FALSE))</f>
        <v>23</v>
      </c>
      <c r="P539" s="24">
        <f>IF($H539&gt;265,ROUND($H539*0.4,0),VLOOKUP($H539,'Office of Allowances Appendix B'!$A$1:$E$266,4,FALSE))</f>
        <v>37</v>
      </c>
      <c r="Q539" s="24">
        <f t="shared" si="39"/>
        <v>19</v>
      </c>
    </row>
    <row r="540" spans="1:17" x14ac:dyDescent="0.3">
      <c r="A540" s="80" t="s">
        <v>1046</v>
      </c>
      <c r="B540" s="80" t="s">
        <v>1106</v>
      </c>
      <c r="C540" s="80" t="s">
        <v>1107</v>
      </c>
      <c r="D540" s="80" t="s">
        <v>113</v>
      </c>
      <c r="E540" s="81">
        <v>46023</v>
      </c>
      <c r="F540" s="81">
        <v>46387</v>
      </c>
      <c r="G540" s="80">
        <v>237</v>
      </c>
      <c r="H540" s="80">
        <v>127</v>
      </c>
      <c r="I540" s="80">
        <f t="shared" si="41"/>
        <v>364</v>
      </c>
      <c r="J540" s="82">
        <v>45870</v>
      </c>
      <c r="K540" s="80"/>
      <c r="L540" s="80">
        <v>10937</v>
      </c>
      <c r="N540" s="24">
        <f>IF($H540&gt;265,ROUND($H540*0.15,0),VLOOKUP($H540,'Office of Allowances Appendix B'!$A$1:$E$266,2,FALSE))</f>
        <v>19</v>
      </c>
      <c r="O540" s="24">
        <f>IF($H540&gt;265,ROUND($H540*0.25,0),VLOOKUP($H540,'Office of Allowances Appendix B'!$A$1:$E$266,3,FALSE))</f>
        <v>32</v>
      </c>
      <c r="P540" s="24">
        <f>IF($H540&gt;265,ROUND($H540*0.4,0),VLOOKUP($H540,'Office of Allowances Appendix B'!$A$1:$E$266,4,FALSE))</f>
        <v>51</v>
      </c>
      <c r="Q540" s="24">
        <f t="shared" si="39"/>
        <v>25</v>
      </c>
    </row>
    <row r="541" spans="1:17" x14ac:dyDescent="0.3">
      <c r="A541" s="80" t="s">
        <v>1108</v>
      </c>
      <c r="B541" s="80" t="s">
        <v>109</v>
      </c>
      <c r="C541" s="80" t="s">
        <v>1109</v>
      </c>
      <c r="D541" s="80" t="s">
        <v>113</v>
      </c>
      <c r="E541" s="81">
        <v>46023</v>
      </c>
      <c r="F541" s="81">
        <v>46387</v>
      </c>
      <c r="G541" s="80">
        <v>220</v>
      </c>
      <c r="H541" s="80">
        <v>99</v>
      </c>
      <c r="I541" s="80">
        <f t="shared" si="41"/>
        <v>319</v>
      </c>
      <c r="J541" s="82">
        <v>45597</v>
      </c>
      <c r="K541" s="80"/>
      <c r="L541" s="80">
        <v>11861</v>
      </c>
      <c r="N541" s="24">
        <f>IF($H541&gt;265,ROUND($H541*0.15,0),VLOOKUP($H541,'Office of Allowances Appendix B'!$A$1:$E$266,2,FALSE))</f>
        <v>15</v>
      </c>
      <c r="O541" s="24">
        <f>IF($H541&gt;265,ROUND($H541*0.25,0),VLOOKUP($H541,'Office of Allowances Appendix B'!$A$1:$E$266,3,FALSE))</f>
        <v>25</v>
      </c>
      <c r="P541" s="24">
        <f>IF($H541&gt;265,ROUND($H541*0.4,0),VLOOKUP($H541,'Office of Allowances Appendix B'!$A$1:$E$266,4,FALSE))</f>
        <v>40</v>
      </c>
      <c r="Q541" s="24">
        <f t="shared" si="39"/>
        <v>19</v>
      </c>
    </row>
    <row r="542" spans="1:17" x14ac:dyDescent="0.3">
      <c r="A542" s="80" t="s">
        <v>1108</v>
      </c>
      <c r="B542" s="80" t="s">
        <v>1110</v>
      </c>
      <c r="C542" s="80" t="s">
        <v>1111</v>
      </c>
      <c r="D542" s="80" t="s">
        <v>113</v>
      </c>
      <c r="E542" s="81">
        <v>46023</v>
      </c>
      <c r="F542" s="81">
        <v>46387</v>
      </c>
      <c r="G542" s="80">
        <v>220</v>
      </c>
      <c r="H542" s="80">
        <v>99</v>
      </c>
      <c r="I542" s="80">
        <f t="shared" si="41"/>
        <v>319</v>
      </c>
      <c r="J542" s="82">
        <v>45597</v>
      </c>
      <c r="K542" s="80"/>
      <c r="L542" s="80">
        <v>10068</v>
      </c>
      <c r="N542" s="24">
        <f>IF($H542&gt;265,ROUND($H542*0.15,0),VLOOKUP($H542,'Office of Allowances Appendix B'!$A$1:$E$266,2,FALSE))</f>
        <v>15</v>
      </c>
      <c r="O542" s="24">
        <f>IF($H542&gt;265,ROUND($H542*0.25,0),VLOOKUP($H542,'Office of Allowances Appendix B'!$A$1:$E$266,3,FALSE))</f>
        <v>25</v>
      </c>
      <c r="P542" s="24">
        <f>IF($H542&gt;265,ROUND($H542*0.4,0),VLOOKUP($H542,'Office of Allowances Appendix B'!$A$1:$E$266,4,FALSE))</f>
        <v>40</v>
      </c>
      <c r="Q542" s="24">
        <f t="shared" ref="Q542:Q608" si="42">H542-SUM(N542:P542)</f>
        <v>19</v>
      </c>
    </row>
    <row r="543" spans="1:17" x14ac:dyDescent="0.3">
      <c r="A543" s="80" t="s">
        <v>1112</v>
      </c>
      <c r="B543" s="80" t="s">
        <v>109</v>
      </c>
      <c r="C543" s="80" t="s">
        <v>1113</v>
      </c>
      <c r="D543" s="80" t="s">
        <v>113</v>
      </c>
      <c r="E543" s="81">
        <v>46023</v>
      </c>
      <c r="F543" s="81">
        <v>46387</v>
      </c>
      <c r="G543" s="80">
        <v>201</v>
      </c>
      <c r="H543" s="80">
        <v>104</v>
      </c>
      <c r="I543" s="80">
        <f t="shared" si="41"/>
        <v>305</v>
      </c>
      <c r="J543" s="82">
        <v>46174</v>
      </c>
      <c r="K543" s="80"/>
      <c r="L543" s="80">
        <v>11795</v>
      </c>
      <c r="N543" s="24">
        <f>IF($H543&gt;265,ROUND($H543*0.15,0),VLOOKUP($H543,'Office of Allowances Appendix B'!$A$1:$E$266,2,FALSE))</f>
        <v>16</v>
      </c>
      <c r="O543" s="24">
        <f>IF($H543&gt;265,ROUND($H543*0.25,0),VLOOKUP($H543,'Office of Allowances Appendix B'!$A$1:$E$266,3,FALSE))</f>
        <v>26</v>
      </c>
      <c r="P543" s="24">
        <f>IF($H543&gt;265,ROUND($H543*0.4,0),VLOOKUP($H543,'Office of Allowances Appendix B'!$A$1:$E$266,4,FALSE))</f>
        <v>41</v>
      </c>
      <c r="Q543" s="24">
        <f t="shared" si="42"/>
        <v>21</v>
      </c>
    </row>
    <row r="544" spans="1:17" x14ac:dyDescent="0.3">
      <c r="A544" s="80" t="s">
        <v>1112</v>
      </c>
      <c r="B544" s="80" t="s">
        <v>1114</v>
      </c>
      <c r="C544" s="80" t="s">
        <v>1115</v>
      </c>
      <c r="D544" s="80" t="s">
        <v>113</v>
      </c>
      <c r="E544" s="81">
        <v>46023</v>
      </c>
      <c r="F544" s="81">
        <v>46387</v>
      </c>
      <c r="G544" s="80">
        <v>326</v>
      </c>
      <c r="H544" s="80">
        <v>197</v>
      </c>
      <c r="I544" s="80">
        <f t="shared" si="41"/>
        <v>523</v>
      </c>
      <c r="J544" s="82">
        <v>46174</v>
      </c>
      <c r="K544" s="80"/>
      <c r="L544" s="80">
        <v>11268</v>
      </c>
      <c r="N544" s="24">
        <f>IF($H544&gt;265,ROUND($H544*0.15,0),VLOOKUP($H544,'Office of Allowances Appendix B'!$A$1:$E$266,2,FALSE))</f>
        <v>30</v>
      </c>
      <c r="O544" s="24">
        <f>IF($H544&gt;265,ROUND($H544*0.25,0),VLOOKUP($H544,'Office of Allowances Appendix B'!$A$1:$E$266,3,FALSE))</f>
        <v>49</v>
      </c>
      <c r="P544" s="24">
        <f>IF($H544&gt;265,ROUND($H544*0.4,0),VLOOKUP($H544,'Office of Allowances Appendix B'!$A$1:$E$266,4,FALSE))</f>
        <v>79</v>
      </c>
      <c r="Q544" s="24">
        <f t="shared" si="42"/>
        <v>39</v>
      </c>
    </row>
    <row r="545" spans="1:17" x14ac:dyDescent="0.3">
      <c r="A545" s="80" t="s">
        <v>1112</v>
      </c>
      <c r="B545" s="80" t="s">
        <v>1116</v>
      </c>
      <c r="C545" s="80" t="s">
        <v>1117</v>
      </c>
      <c r="D545" s="80" t="s">
        <v>113</v>
      </c>
      <c r="E545" s="81">
        <v>46023</v>
      </c>
      <c r="F545" s="81">
        <v>46387</v>
      </c>
      <c r="G545" s="80">
        <v>326</v>
      </c>
      <c r="H545" s="80">
        <v>197</v>
      </c>
      <c r="I545" s="80">
        <f t="shared" si="41"/>
        <v>523</v>
      </c>
      <c r="J545" s="82">
        <v>46174</v>
      </c>
      <c r="K545" s="80"/>
      <c r="L545" s="80">
        <v>11270</v>
      </c>
      <c r="N545" s="24">
        <f>IF($H545&gt;265,ROUND($H545*0.15,0),VLOOKUP($H545,'Office of Allowances Appendix B'!$A$1:$E$266,2,FALSE))</f>
        <v>30</v>
      </c>
      <c r="O545" s="24">
        <f>IF($H545&gt;265,ROUND($H545*0.25,0),VLOOKUP($H545,'Office of Allowances Appendix B'!$A$1:$E$266,3,FALSE))</f>
        <v>49</v>
      </c>
      <c r="P545" s="24">
        <f>IF($H545&gt;265,ROUND($H545*0.4,0),VLOOKUP($H545,'Office of Allowances Appendix B'!$A$1:$E$266,4,FALSE))</f>
        <v>79</v>
      </c>
      <c r="Q545" s="24">
        <f t="shared" si="42"/>
        <v>39</v>
      </c>
    </row>
    <row r="546" spans="1:17" x14ac:dyDescent="0.3">
      <c r="A546" s="80" t="s">
        <v>1112</v>
      </c>
      <c r="B546" s="80" t="s">
        <v>1118</v>
      </c>
      <c r="C546" s="80" t="s">
        <v>1119</v>
      </c>
      <c r="D546" s="80" t="s">
        <v>113</v>
      </c>
      <c r="E546" s="81">
        <v>46023</v>
      </c>
      <c r="F546" s="81">
        <v>46387</v>
      </c>
      <c r="G546" s="80">
        <v>110</v>
      </c>
      <c r="H546" s="80">
        <v>110</v>
      </c>
      <c r="I546" s="80">
        <f t="shared" si="41"/>
        <v>220</v>
      </c>
      <c r="J546" s="82">
        <v>46174</v>
      </c>
      <c r="K546" s="80"/>
      <c r="L546" s="80">
        <v>11327</v>
      </c>
      <c r="N546" s="24">
        <f>IF($H546&gt;265,ROUND($H546*0.15,0),VLOOKUP($H546,'Office of Allowances Appendix B'!$A$1:$E$266,2,FALSE))</f>
        <v>17</v>
      </c>
      <c r="O546" s="24">
        <f>IF($H546&gt;265,ROUND($H546*0.25,0),VLOOKUP($H546,'Office of Allowances Appendix B'!$A$1:$E$266,3,FALSE))</f>
        <v>27</v>
      </c>
      <c r="P546" s="24">
        <f>IF($H546&gt;265,ROUND($H546*0.4,0),VLOOKUP($H546,'Office of Allowances Appendix B'!$A$1:$E$266,4,FALSE))</f>
        <v>44</v>
      </c>
      <c r="Q546" s="24">
        <f t="shared" si="42"/>
        <v>22</v>
      </c>
    </row>
    <row r="547" spans="1:17" x14ac:dyDescent="0.3">
      <c r="A547" s="80" t="s">
        <v>1112</v>
      </c>
      <c r="B547" s="80" t="s">
        <v>1120</v>
      </c>
      <c r="C547" s="80" t="s">
        <v>1121</v>
      </c>
      <c r="D547" s="80" t="s">
        <v>113</v>
      </c>
      <c r="E547" s="81">
        <v>46023</v>
      </c>
      <c r="F547" s="81">
        <v>46387</v>
      </c>
      <c r="G547" s="80">
        <v>205</v>
      </c>
      <c r="H547" s="80">
        <v>142</v>
      </c>
      <c r="I547" s="80">
        <f t="shared" si="41"/>
        <v>347</v>
      </c>
      <c r="J547" s="82">
        <v>46174</v>
      </c>
      <c r="K547" s="80">
        <v>36</v>
      </c>
      <c r="L547" s="80">
        <v>11328</v>
      </c>
      <c r="N547" s="24">
        <f>IF($H547&gt;265,ROUND($H547*0.15,0),VLOOKUP($H547,'Office of Allowances Appendix B'!$A$1:$E$266,2,FALSE))</f>
        <v>21</v>
      </c>
      <c r="O547" s="24">
        <f>IF($H547&gt;265,ROUND($H547*0.25,0),VLOOKUP($H547,'Office of Allowances Appendix B'!$A$1:$E$266,3,FALSE))</f>
        <v>36</v>
      </c>
      <c r="P547" s="24">
        <f>IF($H547&gt;265,ROUND($H547*0.4,0),VLOOKUP($H547,'Office of Allowances Appendix B'!$A$1:$E$266,4,FALSE))</f>
        <v>57</v>
      </c>
      <c r="Q547" s="24">
        <f t="shared" ref="Q547" si="43">H547-SUM(N547:P547)</f>
        <v>28</v>
      </c>
    </row>
    <row r="548" spans="1:17" x14ac:dyDescent="0.3">
      <c r="A548" s="80" t="s">
        <v>1112</v>
      </c>
      <c r="B548" s="80" t="s">
        <v>1122</v>
      </c>
      <c r="C548" s="80" t="s">
        <v>1123</v>
      </c>
      <c r="D548" s="80" t="s">
        <v>113</v>
      </c>
      <c r="E548" s="81">
        <v>46023</v>
      </c>
      <c r="F548" s="81">
        <v>46387</v>
      </c>
      <c r="G548" s="80">
        <v>328</v>
      </c>
      <c r="H548" s="80">
        <v>162</v>
      </c>
      <c r="I548" s="80">
        <f t="shared" si="41"/>
        <v>490</v>
      </c>
      <c r="J548" s="82">
        <v>46174</v>
      </c>
      <c r="K548" s="80"/>
      <c r="L548" s="80">
        <v>10274</v>
      </c>
      <c r="N548" s="24">
        <f>IF($H548&gt;265,ROUND($H548*0.15,0),VLOOKUP($H548,'Office of Allowances Appendix B'!$A$1:$E$266,2,FALSE))</f>
        <v>24</v>
      </c>
      <c r="O548" s="24">
        <f>IF($H548&gt;265,ROUND($H548*0.25,0),VLOOKUP($H548,'Office of Allowances Appendix B'!$A$1:$E$266,3,FALSE))</f>
        <v>41</v>
      </c>
      <c r="P548" s="24">
        <f>IF($H548&gt;265,ROUND($H548*0.4,0),VLOOKUP($H548,'Office of Allowances Appendix B'!$A$1:$E$266,4,FALSE))</f>
        <v>65</v>
      </c>
      <c r="Q548" s="24">
        <f t="shared" si="42"/>
        <v>32</v>
      </c>
    </row>
    <row r="549" spans="1:17" x14ac:dyDescent="0.3">
      <c r="A549" s="80" t="s">
        <v>1112</v>
      </c>
      <c r="B549" s="80" t="s">
        <v>1124</v>
      </c>
      <c r="C549" s="80" t="s">
        <v>1125</v>
      </c>
      <c r="D549" s="80" t="s">
        <v>113</v>
      </c>
      <c r="E549" s="81">
        <v>46023</v>
      </c>
      <c r="F549" s="81">
        <v>46387</v>
      </c>
      <c r="G549" s="80">
        <v>119</v>
      </c>
      <c r="H549" s="80">
        <v>82</v>
      </c>
      <c r="I549" s="80">
        <f t="shared" si="41"/>
        <v>201</v>
      </c>
      <c r="J549" s="82">
        <v>46174</v>
      </c>
      <c r="K549" s="80"/>
      <c r="L549" s="80">
        <v>11335</v>
      </c>
      <c r="N549" s="24">
        <f>IF($H549&gt;265,ROUND($H549*0.15,0),VLOOKUP($H549,'Office of Allowances Appendix B'!$A$1:$E$266,2,FALSE))</f>
        <v>12</v>
      </c>
      <c r="O549" s="24">
        <f>IF($H549&gt;265,ROUND($H549*0.25,0),VLOOKUP($H549,'Office of Allowances Appendix B'!$A$1:$E$266,3,FALSE))</f>
        <v>21</v>
      </c>
      <c r="P549" s="24">
        <f>IF($H549&gt;265,ROUND($H549*0.4,0),VLOOKUP($H549,'Office of Allowances Appendix B'!$A$1:$E$266,4,FALSE))</f>
        <v>33</v>
      </c>
      <c r="Q549" s="24">
        <f t="shared" si="42"/>
        <v>16</v>
      </c>
    </row>
    <row r="550" spans="1:17" x14ac:dyDescent="0.3">
      <c r="A550" s="80" t="s">
        <v>1112</v>
      </c>
      <c r="B550" s="80" t="s">
        <v>1126</v>
      </c>
      <c r="C550" s="80" t="s">
        <v>1127</v>
      </c>
      <c r="D550" s="80"/>
      <c r="E550" s="81">
        <v>46023</v>
      </c>
      <c r="F550" s="81">
        <v>46222</v>
      </c>
      <c r="G550" s="80">
        <v>128</v>
      </c>
      <c r="H550" s="80">
        <v>87</v>
      </c>
      <c r="I550" s="80">
        <f t="shared" si="41"/>
        <v>215</v>
      </c>
      <c r="J550" s="82">
        <v>46174</v>
      </c>
      <c r="K550" s="80"/>
      <c r="L550" s="80">
        <v>11337</v>
      </c>
      <c r="N550" s="24">
        <f>IF($H550&gt;265,ROUND($H550*0.15,0),VLOOKUP($H550,'Office of Allowances Appendix B'!$A$1:$E$266,2,FALSE))</f>
        <v>13</v>
      </c>
      <c r="O550" s="24">
        <f>IF($H550&gt;265,ROUND($H550*0.25,0),VLOOKUP($H550,'Office of Allowances Appendix B'!$A$1:$E$266,3,FALSE))</f>
        <v>22</v>
      </c>
      <c r="P550" s="24">
        <f>IF($H550&gt;265,ROUND($H550*0.4,0),VLOOKUP($H550,'Office of Allowances Appendix B'!$A$1:$E$266,4,FALSE))</f>
        <v>35</v>
      </c>
      <c r="Q550" s="24">
        <f t="shared" si="42"/>
        <v>17</v>
      </c>
    </row>
    <row r="551" spans="1:17" x14ac:dyDescent="0.3">
      <c r="A551" s="80" t="s">
        <v>1112</v>
      </c>
      <c r="B551" s="80" t="s">
        <v>1126</v>
      </c>
      <c r="C551" s="80" t="s">
        <v>1127</v>
      </c>
      <c r="D551" s="80" t="s">
        <v>113</v>
      </c>
      <c r="E551" s="81">
        <v>46223</v>
      </c>
      <c r="F551" s="81">
        <v>46265</v>
      </c>
      <c r="G551" s="80">
        <v>219</v>
      </c>
      <c r="H551" s="80">
        <v>96</v>
      </c>
      <c r="I551" s="80">
        <f t="shared" si="41"/>
        <v>315</v>
      </c>
      <c r="J551" s="82">
        <v>46174</v>
      </c>
      <c r="K551" s="80"/>
      <c r="L551" s="80">
        <v>11337</v>
      </c>
      <c r="N551" s="24">
        <f>IF($H551&gt;265,ROUND($H551*0.15,0),VLOOKUP($H551,'Office of Allowances Appendix B'!$A$1:$E$266,2,FALSE))</f>
        <v>14</v>
      </c>
      <c r="O551" s="24">
        <f>IF($H551&gt;265,ROUND($H551*0.25,0),VLOOKUP($H551,'Office of Allowances Appendix B'!$A$1:$E$266,3,FALSE))</f>
        <v>24</v>
      </c>
      <c r="P551" s="24">
        <f>IF($H551&gt;265,ROUND($H551*0.4,0),VLOOKUP($H551,'Office of Allowances Appendix B'!$A$1:$E$266,4,FALSE))</f>
        <v>39</v>
      </c>
      <c r="Q551" s="24">
        <f t="shared" si="42"/>
        <v>19</v>
      </c>
    </row>
    <row r="552" spans="1:17" x14ac:dyDescent="0.3">
      <c r="A552" s="80" t="s">
        <v>1112</v>
      </c>
      <c r="B552" s="80" t="s">
        <v>1126</v>
      </c>
      <c r="C552" s="80" t="s">
        <v>1127</v>
      </c>
      <c r="D552" s="80" t="s">
        <v>140</v>
      </c>
      <c r="E552" s="81">
        <v>46266</v>
      </c>
      <c r="F552" s="81">
        <v>46387</v>
      </c>
      <c r="G552" s="80">
        <v>128</v>
      </c>
      <c r="H552" s="80">
        <v>87</v>
      </c>
      <c r="I552" s="80">
        <f t="shared" si="41"/>
        <v>215</v>
      </c>
      <c r="J552" s="82">
        <v>46174</v>
      </c>
      <c r="K552" s="80"/>
      <c r="L552" s="80">
        <v>11337</v>
      </c>
      <c r="N552" s="24">
        <f>IF($H552&gt;265,ROUND($H552*0.15,0),VLOOKUP($H552,'Office of Allowances Appendix B'!$A$1:$E$266,2,FALSE))</f>
        <v>13</v>
      </c>
      <c r="O552" s="24">
        <f>IF($H552&gt;265,ROUND($H552*0.25,0),VLOOKUP($H552,'Office of Allowances Appendix B'!$A$1:$E$266,3,FALSE))</f>
        <v>22</v>
      </c>
      <c r="P552" s="24">
        <f>IF($H552&gt;265,ROUND($H552*0.4,0),VLOOKUP($H552,'Office of Allowances Appendix B'!$A$1:$E$266,4,FALSE))</f>
        <v>35</v>
      </c>
      <c r="Q552" s="24">
        <f t="shared" si="42"/>
        <v>17</v>
      </c>
    </row>
    <row r="553" spans="1:17" x14ac:dyDescent="0.3">
      <c r="A553" s="80" t="s">
        <v>1112</v>
      </c>
      <c r="B553" s="80" t="s">
        <v>1128</v>
      </c>
      <c r="C553" s="80" t="s">
        <v>1129</v>
      </c>
      <c r="D553" s="80" t="s">
        <v>113</v>
      </c>
      <c r="E553" s="81">
        <v>46023</v>
      </c>
      <c r="F553" s="81">
        <v>46387</v>
      </c>
      <c r="G553" s="80">
        <v>134</v>
      </c>
      <c r="H553" s="80">
        <v>64</v>
      </c>
      <c r="I553" s="80">
        <f t="shared" si="41"/>
        <v>198</v>
      </c>
      <c r="J553" s="82">
        <v>46174</v>
      </c>
      <c r="K553" s="80"/>
      <c r="L553" s="80">
        <v>12488</v>
      </c>
      <c r="N553" s="24">
        <f>IF($H553&gt;265,ROUND($H553*0.15,0),VLOOKUP($H553,'Office of Allowances Appendix B'!$A$1:$E$266,2,FALSE))</f>
        <v>10</v>
      </c>
      <c r="O553" s="24">
        <f>IF($H553&gt;265,ROUND($H553*0.25,0),VLOOKUP($H553,'Office of Allowances Appendix B'!$A$1:$E$266,3,FALSE))</f>
        <v>16</v>
      </c>
      <c r="P553" s="24">
        <f>IF($H553&gt;265,ROUND($H553*0.4,0),VLOOKUP($H553,'Office of Allowances Appendix B'!$A$1:$E$266,4,FALSE))</f>
        <v>25</v>
      </c>
      <c r="Q553" s="24">
        <f t="shared" si="42"/>
        <v>13</v>
      </c>
    </row>
    <row r="554" spans="1:17" x14ac:dyDescent="0.3">
      <c r="A554" s="80" t="s">
        <v>1112</v>
      </c>
      <c r="B554" s="80" t="s">
        <v>1130</v>
      </c>
      <c r="C554" s="80" t="s">
        <v>1131</v>
      </c>
      <c r="D554" s="80" t="s">
        <v>113</v>
      </c>
      <c r="E554" s="81">
        <v>46023</v>
      </c>
      <c r="F554" s="81">
        <v>46387</v>
      </c>
      <c r="G554" s="80">
        <v>110</v>
      </c>
      <c r="H554" s="80">
        <v>62</v>
      </c>
      <c r="I554" s="80">
        <f t="shared" si="41"/>
        <v>172</v>
      </c>
      <c r="J554" s="82">
        <v>46174</v>
      </c>
      <c r="K554" s="80"/>
      <c r="L554" s="80">
        <v>11340</v>
      </c>
      <c r="N554" s="24">
        <f>IF($H554&gt;265,ROUND($H554*0.15,0),VLOOKUP($H554,'Office of Allowances Appendix B'!$A$1:$E$266,2,FALSE))</f>
        <v>9</v>
      </c>
      <c r="O554" s="24">
        <f>IF($H554&gt;265,ROUND($H554*0.25,0),VLOOKUP($H554,'Office of Allowances Appendix B'!$A$1:$E$266,3,FALSE))</f>
        <v>16</v>
      </c>
      <c r="P554" s="24">
        <f>IF($H554&gt;265,ROUND($H554*0.4,0),VLOOKUP($H554,'Office of Allowances Appendix B'!$A$1:$E$266,4,FALSE))</f>
        <v>25</v>
      </c>
      <c r="Q554" s="24">
        <f t="shared" si="42"/>
        <v>12</v>
      </c>
    </row>
    <row r="555" spans="1:17" x14ac:dyDescent="0.3">
      <c r="A555" s="80" t="s">
        <v>1112</v>
      </c>
      <c r="B555" s="80" t="s">
        <v>1132</v>
      </c>
      <c r="C555" s="80" t="s">
        <v>1133</v>
      </c>
      <c r="D555" s="80" t="s">
        <v>113</v>
      </c>
      <c r="E555" s="81">
        <v>46023</v>
      </c>
      <c r="F555" s="81">
        <v>46387</v>
      </c>
      <c r="G555" s="80">
        <v>136</v>
      </c>
      <c r="H555" s="80">
        <v>71</v>
      </c>
      <c r="I555" s="80">
        <f t="shared" si="41"/>
        <v>207</v>
      </c>
      <c r="J555" s="82">
        <v>46174</v>
      </c>
      <c r="K555" s="80"/>
      <c r="L555" s="80">
        <v>11345</v>
      </c>
      <c r="N555" s="24">
        <f>IF($H555&gt;265,ROUND($H555*0.15,0),VLOOKUP($H555,'Office of Allowances Appendix B'!$A$1:$E$266,2,FALSE))</f>
        <v>11</v>
      </c>
      <c r="O555" s="24">
        <f>IF($H555&gt;265,ROUND($H555*0.25,0),VLOOKUP($H555,'Office of Allowances Appendix B'!$A$1:$E$266,3,FALSE))</f>
        <v>18</v>
      </c>
      <c r="P555" s="24">
        <f>IF($H555&gt;265,ROUND($H555*0.4,0),VLOOKUP($H555,'Office of Allowances Appendix B'!$A$1:$E$266,4,FALSE))</f>
        <v>28</v>
      </c>
      <c r="Q555" s="24">
        <f t="shared" si="42"/>
        <v>14</v>
      </c>
    </row>
    <row r="556" spans="1:17" x14ac:dyDescent="0.3">
      <c r="A556" s="80" t="s">
        <v>1112</v>
      </c>
      <c r="B556" s="80" t="s">
        <v>1134</v>
      </c>
      <c r="C556" s="80" t="s">
        <v>1135</v>
      </c>
      <c r="D556" s="80" t="s">
        <v>113</v>
      </c>
      <c r="E556" s="81">
        <v>46023</v>
      </c>
      <c r="F556" s="81">
        <v>46387</v>
      </c>
      <c r="G556" s="80">
        <v>155</v>
      </c>
      <c r="H556" s="80">
        <v>115</v>
      </c>
      <c r="I556" s="80">
        <f t="shared" si="41"/>
        <v>270</v>
      </c>
      <c r="J556" s="82">
        <v>46174</v>
      </c>
      <c r="K556" s="80"/>
      <c r="L556" s="80">
        <v>12160</v>
      </c>
      <c r="N556" s="24">
        <f>IF($H556&gt;265,ROUND($H556*0.15,0),VLOOKUP($H556,'Office of Allowances Appendix B'!$A$1:$E$266,2,FALSE))</f>
        <v>17</v>
      </c>
      <c r="O556" s="24">
        <f>IF($H556&gt;265,ROUND($H556*0.25,0),VLOOKUP($H556,'Office of Allowances Appendix B'!$A$1:$E$266,3,FALSE))</f>
        <v>29</v>
      </c>
      <c r="P556" s="24">
        <f>IF($H556&gt;265,ROUND($H556*0.4,0),VLOOKUP($H556,'Office of Allowances Appendix B'!$A$1:$E$266,4,FALSE))</f>
        <v>46</v>
      </c>
      <c r="Q556" s="24">
        <f t="shared" si="42"/>
        <v>23</v>
      </c>
    </row>
    <row r="557" spans="1:17" x14ac:dyDescent="0.3">
      <c r="A557" s="80" t="s">
        <v>1112</v>
      </c>
      <c r="B557" s="80" t="s">
        <v>1136</v>
      </c>
      <c r="C557" s="80" t="s">
        <v>1137</v>
      </c>
      <c r="D557" s="80" t="s">
        <v>113</v>
      </c>
      <c r="E557" s="81">
        <v>46023</v>
      </c>
      <c r="F557" s="81">
        <v>46387</v>
      </c>
      <c r="G557" s="80">
        <v>321</v>
      </c>
      <c r="H557" s="80">
        <v>166</v>
      </c>
      <c r="I557" s="80">
        <f t="shared" si="41"/>
        <v>487</v>
      </c>
      <c r="J557" s="82">
        <v>46174</v>
      </c>
      <c r="K557" s="80"/>
      <c r="L557" s="80">
        <v>10280</v>
      </c>
      <c r="N557" s="24">
        <f>IF($H557&gt;265,ROUND($H557*0.15,0),VLOOKUP($H557,'Office of Allowances Appendix B'!$A$1:$E$266,2,FALSE))</f>
        <v>25</v>
      </c>
      <c r="O557" s="24">
        <f>IF($H557&gt;265,ROUND($H557*0.25,0),VLOOKUP($H557,'Office of Allowances Appendix B'!$A$1:$E$266,3,FALSE))</f>
        <v>42</v>
      </c>
      <c r="P557" s="24">
        <f>IF($H557&gt;265,ROUND($H557*0.4,0),VLOOKUP($H557,'Office of Allowances Appendix B'!$A$1:$E$266,4,FALSE))</f>
        <v>66</v>
      </c>
      <c r="Q557" s="24">
        <f t="shared" si="42"/>
        <v>33</v>
      </c>
    </row>
    <row r="558" spans="1:17" x14ac:dyDescent="0.3">
      <c r="A558" s="80" t="s">
        <v>1112</v>
      </c>
      <c r="B558" s="80" t="s">
        <v>1138</v>
      </c>
      <c r="C558" s="80" t="s">
        <v>1139</v>
      </c>
      <c r="D558" s="80" t="s">
        <v>113</v>
      </c>
      <c r="E558" s="81">
        <v>46023</v>
      </c>
      <c r="F558" s="81">
        <v>46387</v>
      </c>
      <c r="G558" s="80">
        <v>182</v>
      </c>
      <c r="H558" s="80">
        <v>87</v>
      </c>
      <c r="I558" s="80">
        <f t="shared" si="41"/>
        <v>269</v>
      </c>
      <c r="J558" s="82">
        <v>46174</v>
      </c>
      <c r="K558" s="80"/>
      <c r="L558" s="80">
        <v>11350</v>
      </c>
      <c r="N558" s="24">
        <f>IF($H558&gt;265,ROUND($H558*0.15,0),VLOOKUP($H558,'Office of Allowances Appendix B'!$A$1:$E$266,2,FALSE))</f>
        <v>13</v>
      </c>
      <c r="O558" s="24">
        <f>IF($H558&gt;265,ROUND($H558*0.25,0),VLOOKUP($H558,'Office of Allowances Appendix B'!$A$1:$E$266,3,FALSE))</f>
        <v>22</v>
      </c>
      <c r="P558" s="24">
        <f>IF($H558&gt;265,ROUND($H558*0.4,0),VLOOKUP($H558,'Office of Allowances Appendix B'!$A$1:$E$266,4,FALSE))</f>
        <v>35</v>
      </c>
      <c r="Q558" s="24">
        <f t="shared" si="42"/>
        <v>17</v>
      </c>
    </row>
    <row r="559" spans="1:17" x14ac:dyDescent="0.3">
      <c r="A559" s="80" t="s">
        <v>1112</v>
      </c>
      <c r="B559" s="80" t="s">
        <v>1140</v>
      </c>
      <c r="C559" s="80" t="s">
        <v>1141</v>
      </c>
      <c r="D559" s="80" t="s">
        <v>113</v>
      </c>
      <c r="E559" s="81">
        <v>46023</v>
      </c>
      <c r="F559" s="81">
        <v>46387</v>
      </c>
      <c r="G559" s="80">
        <v>155</v>
      </c>
      <c r="H559" s="80">
        <v>89</v>
      </c>
      <c r="I559" s="80">
        <f t="shared" si="41"/>
        <v>244</v>
      </c>
      <c r="J559" s="82">
        <v>46174</v>
      </c>
      <c r="K559" s="80"/>
      <c r="L559" s="80">
        <v>11352</v>
      </c>
      <c r="N559" s="24">
        <f>IF($H559&gt;265,ROUND($H559*0.15,0),VLOOKUP($H559,'Office of Allowances Appendix B'!$A$1:$E$266,2,FALSE))</f>
        <v>13</v>
      </c>
      <c r="O559" s="24">
        <f>IF($H559&gt;265,ROUND($H559*0.25,0),VLOOKUP($H559,'Office of Allowances Appendix B'!$A$1:$E$266,3,FALSE))</f>
        <v>22</v>
      </c>
      <c r="P559" s="24">
        <f>IF($H559&gt;265,ROUND($H559*0.4,0),VLOOKUP($H559,'Office of Allowances Appendix B'!$A$1:$E$266,4,FALSE))</f>
        <v>36</v>
      </c>
      <c r="Q559" s="24">
        <f t="shared" si="42"/>
        <v>18</v>
      </c>
    </row>
    <row r="560" spans="1:17" x14ac:dyDescent="0.3">
      <c r="A560" s="80" t="s">
        <v>1112</v>
      </c>
      <c r="B560" s="80" t="s">
        <v>1142</v>
      </c>
      <c r="C560" s="80" t="s">
        <v>1143</v>
      </c>
      <c r="D560" s="80" t="s">
        <v>113</v>
      </c>
      <c r="E560" s="81">
        <v>46023</v>
      </c>
      <c r="F560" s="81">
        <v>46387</v>
      </c>
      <c r="G560" s="80">
        <v>256</v>
      </c>
      <c r="H560" s="80">
        <v>160</v>
      </c>
      <c r="I560" s="80">
        <f t="shared" si="41"/>
        <v>416</v>
      </c>
      <c r="J560" s="82">
        <v>46174</v>
      </c>
      <c r="K560" s="80"/>
      <c r="L560" s="80">
        <v>10276</v>
      </c>
      <c r="N560" s="24">
        <f>IF($H560&gt;265,ROUND($H560*0.15,0),VLOOKUP($H560,'Office of Allowances Appendix B'!$A$1:$E$266,2,FALSE))</f>
        <v>24</v>
      </c>
      <c r="O560" s="24">
        <f>IF($H560&gt;265,ROUND($H560*0.25,0),VLOOKUP($H560,'Office of Allowances Appendix B'!$A$1:$E$266,3,FALSE))</f>
        <v>40</v>
      </c>
      <c r="P560" s="24">
        <f>IF($H560&gt;265,ROUND($H560*0.4,0),VLOOKUP($H560,'Office of Allowances Appendix B'!$A$1:$E$266,4,FALSE))</f>
        <v>64</v>
      </c>
      <c r="Q560" s="24">
        <f t="shared" si="42"/>
        <v>32</v>
      </c>
    </row>
    <row r="561" spans="1:17" x14ac:dyDescent="0.3">
      <c r="A561" s="80" t="s">
        <v>1112</v>
      </c>
      <c r="B561" s="80" t="s">
        <v>1144</v>
      </c>
      <c r="C561" s="80" t="s">
        <v>1145</v>
      </c>
      <c r="D561" s="80" t="s">
        <v>113</v>
      </c>
      <c r="E561" s="81">
        <v>46023</v>
      </c>
      <c r="F561" s="81">
        <v>46387</v>
      </c>
      <c r="G561" s="80">
        <v>129</v>
      </c>
      <c r="H561" s="80">
        <v>63</v>
      </c>
      <c r="I561" s="80">
        <f t="shared" si="41"/>
        <v>192</v>
      </c>
      <c r="J561" s="82">
        <v>46174</v>
      </c>
      <c r="K561" s="80"/>
      <c r="L561" s="80">
        <v>11355</v>
      </c>
      <c r="N561" s="24">
        <f>IF($H561&gt;265,ROUND($H561*0.15,0),VLOOKUP($H561,'Office of Allowances Appendix B'!$A$1:$E$266,2,FALSE))</f>
        <v>9</v>
      </c>
      <c r="O561" s="24">
        <f>IF($H561&gt;265,ROUND($H561*0.25,0),VLOOKUP($H561,'Office of Allowances Appendix B'!$A$1:$E$266,3,FALSE))</f>
        <v>16</v>
      </c>
      <c r="P561" s="24">
        <f>IF($H561&gt;265,ROUND($H561*0.4,0),VLOOKUP($H561,'Office of Allowances Appendix B'!$A$1:$E$266,4,FALSE))</f>
        <v>25</v>
      </c>
      <c r="Q561" s="24">
        <f t="shared" si="42"/>
        <v>13</v>
      </c>
    </row>
    <row r="562" spans="1:17" x14ac:dyDescent="0.3">
      <c r="A562" s="80" t="s">
        <v>1112</v>
      </c>
      <c r="B562" s="80" t="s">
        <v>1146</v>
      </c>
      <c r="C562" s="80" t="s">
        <v>1147</v>
      </c>
      <c r="D562" s="80" t="s">
        <v>113</v>
      </c>
      <c r="E562" s="81">
        <v>46023</v>
      </c>
      <c r="F562" s="81">
        <v>46387</v>
      </c>
      <c r="G562" s="80">
        <v>110</v>
      </c>
      <c r="H562" s="80">
        <v>110</v>
      </c>
      <c r="I562" s="80">
        <f t="shared" si="41"/>
        <v>220</v>
      </c>
      <c r="J562" s="82">
        <v>46174</v>
      </c>
      <c r="K562" s="80"/>
      <c r="L562" s="80">
        <v>11357</v>
      </c>
      <c r="N562" s="24">
        <f>IF($H562&gt;265,ROUND($H562*0.15,0),VLOOKUP($H562,'Office of Allowances Appendix B'!$A$1:$E$266,2,FALSE))</f>
        <v>17</v>
      </c>
      <c r="O562" s="24">
        <f>IF($H562&gt;265,ROUND($H562*0.25,0),VLOOKUP($H562,'Office of Allowances Appendix B'!$A$1:$E$266,3,FALSE))</f>
        <v>27</v>
      </c>
      <c r="P562" s="24">
        <f>IF($H562&gt;265,ROUND($H562*0.4,0),VLOOKUP($H562,'Office of Allowances Appendix B'!$A$1:$E$266,4,FALSE))</f>
        <v>44</v>
      </c>
      <c r="Q562" s="24">
        <f t="shared" ref="Q562" si="44">H562-SUM(N562:P562)</f>
        <v>22</v>
      </c>
    </row>
    <row r="563" spans="1:17" x14ac:dyDescent="0.3">
      <c r="A563" s="80" t="s">
        <v>1112</v>
      </c>
      <c r="B563" s="80" t="s">
        <v>1148</v>
      </c>
      <c r="C563" s="80" t="s">
        <v>1149</v>
      </c>
      <c r="D563" s="80" t="s">
        <v>113</v>
      </c>
      <c r="E563" s="81">
        <v>46023</v>
      </c>
      <c r="F563" s="81">
        <v>46387</v>
      </c>
      <c r="G563" s="80">
        <v>104</v>
      </c>
      <c r="H563" s="80">
        <v>86</v>
      </c>
      <c r="I563" s="80">
        <f t="shared" si="41"/>
        <v>190</v>
      </c>
      <c r="J563" s="82">
        <v>46174</v>
      </c>
      <c r="K563" s="80"/>
      <c r="L563" s="80">
        <v>11365</v>
      </c>
      <c r="N563" s="24">
        <f>IF($H563&gt;265,ROUND($H563*0.15,0),VLOOKUP($H563,'Office of Allowances Appendix B'!$A$1:$E$266,2,FALSE))</f>
        <v>13</v>
      </c>
      <c r="O563" s="24">
        <f>IF($H563&gt;265,ROUND($H563*0.25,0),VLOOKUP($H563,'Office of Allowances Appendix B'!$A$1:$E$266,3,FALSE))</f>
        <v>22</v>
      </c>
      <c r="P563" s="24">
        <f>IF($H563&gt;265,ROUND($H563*0.4,0),VLOOKUP($H563,'Office of Allowances Appendix B'!$A$1:$E$266,4,FALSE))</f>
        <v>34</v>
      </c>
      <c r="Q563" s="24">
        <f t="shared" si="42"/>
        <v>17</v>
      </c>
    </row>
    <row r="564" spans="1:17" x14ac:dyDescent="0.3">
      <c r="A564" s="80" t="s">
        <v>1112</v>
      </c>
      <c r="B564" s="80" t="s">
        <v>1150</v>
      </c>
      <c r="C564" s="80" t="s">
        <v>1151</v>
      </c>
      <c r="D564" s="80"/>
      <c r="E564" s="81">
        <v>46023</v>
      </c>
      <c r="F564" s="81">
        <v>46203</v>
      </c>
      <c r="G564" s="80">
        <v>186</v>
      </c>
      <c r="H564" s="80">
        <v>105</v>
      </c>
      <c r="I564" s="80">
        <f t="shared" si="41"/>
        <v>291</v>
      </c>
      <c r="J564" s="82">
        <v>46174</v>
      </c>
      <c r="K564" s="80"/>
      <c r="L564" s="80">
        <v>10278</v>
      </c>
      <c r="N564" s="24">
        <f>IF($H564&gt;265,ROUND($H564*0.15,0),VLOOKUP($H564,'Office of Allowances Appendix B'!$A$1:$E$266,2,FALSE))</f>
        <v>16</v>
      </c>
      <c r="O564" s="24">
        <f>IF($H564&gt;265,ROUND($H564*0.25,0),VLOOKUP($H564,'Office of Allowances Appendix B'!$A$1:$E$266,3,FALSE))</f>
        <v>26</v>
      </c>
      <c r="P564" s="24">
        <f>IF($H564&gt;265,ROUND($H564*0.4,0),VLOOKUP($H564,'Office of Allowances Appendix B'!$A$1:$E$266,4,FALSE))</f>
        <v>42</v>
      </c>
      <c r="Q564" s="24">
        <f t="shared" si="42"/>
        <v>21</v>
      </c>
    </row>
    <row r="565" spans="1:17" x14ac:dyDescent="0.3">
      <c r="A565" s="80" t="s">
        <v>1112</v>
      </c>
      <c r="B565" s="80" t="s">
        <v>1150</v>
      </c>
      <c r="C565" s="80" t="s">
        <v>1151</v>
      </c>
      <c r="D565" s="80" t="s">
        <v>113</v>
      </c>
      <c r="E565" s="81">
        <v>46204</v>
      </c>
      <c r="F565" s="81">
        <v>46265</v>
      </c>
      <c r="G565" s="80">
        <v>333</v>
      </c>
      <c r="H565" s="80">
        <v>120</v>
      </c>
      <c r="I565" s="80">
        <f t="shared" si="41"/>
        <v>453</v>
      </c>
      <c r="J565" s="82">
        <v>46174</v>
      </c>
      <c r="K565" s="80"/>
      <c r="L565" s="80">
        <v>10278</v>
      </c>
      <c r="N565" s="24">
        <f>IF($H565&gt;265,ROUND($H565*0.15,0),VLOOKUP($H565,'Office of Allowances Appendix B'!$A$1:$E$266,2,FALSE))</f>
        <v>18</v>
      </c>
      <c r="O565" s="24">
        <f>IF($H565&gt;265,ROUND($H565*0.25,0),VLOOKUP($H565,'Office of Allowances Appendix B'!$A$1:$E$266,3,FALSE))</f>
        <v>30</v>
      </c>
      <c r="P565" s="24">
        <f>IF($H565&gt;265,ROUND($H565*0.4,0),VLOOKUP($H565,'Office of Allowances Appendix B'!$A$1:$E$266,4,FALSE))</f>
        <v>48</v>
      </c>
      <c r="Q565" s="24">
        <f t="shared" si="42"/>
        <v>24</v>
      </c>
    </row>
    <row r="566" spans="1:17" x14ac:dyDescent="0.3">
      <c r="A566" s="80" t="s">
        <v>1112</v>
      </c>
      <c r="B566" s="80" t="s">
        <v>1150</v>
      </c>
      <c r="C566" s="80" t="s">
        <v>1151</v>
      </c>
      <c r="D566" s="80" t="s">
        <v>140</v>
      </c>
      <c r="E566" s="81">
        <v>46266</v>
      </c>
      <c r="F566" s="81">
        <v>46387</v>
      </c>
      <c r="G566" s="80">
        <v>186</v>
      </c>
      <c r="H566" s="80">
        <v>105</v>
      </c>
      <c r="I566" s="80">
        <f t="shared" si="41"/>
        <v>291</v>
      </c>
      <c r="J566" s="82">
        <v>46174</v>
      </c>
      <c r="K566" s="80"/>
      <c r="L566" s="80">
        <v>10278</v>
      </c>
      <c r="N566" s="24">
        <f>IF($H566&gt;265,ROUND($H566*0.15,0),VLOOKUP($H566,'Office of Allowances Appendix B'!$A$1:$E$266,2,FALSE))</f>
        <v>16</v>
      </c>
      <c r="O566" s="24">
        <f>IF($H566&gt;265,ROUND($H566*0.25,0),VLOOKUP($H566,'Office of Allowances Appendix B'!$A$1:$E$266,3,FALSE))</f>
        <v>26</v>
      </c>
      <c r="P566" s="24">
        <f>IF($H566&gt;265,ROUND($H566*0.4,0),VLOOKUP($H566,'Office of Allowances Appendix B'!$A$1:$E$266,4,FALSE))</f>
        <v>42</v>
      </c>
      <c r="Q566" s="24">
        <f t="shared" si="42"/>
        <v>21</v>
      </c>
    </row>
    <row r="567" spans="1:17" x14ac:dyDescent="0.3">
      <c r="A567" s="80" t="s">
        <v>1112</v>
      </c>
      <c r="B567" s="80" t="s">
        <v>1152</v>
      </c>
      <c r="C567" s="80" t="s">
        <v>1153</v>
      </c>
      <c r="D567" s="80" t="s">
        <v>113</v>
      </c>
      <c r="E567" s="81">
        <v>46023</v>
      </c>
      <c r="F567" s="81">
        <v>46387</v>
      </c>
      <c r="G567" s="80">
        <v>326</v>
      </c>
      <c r="H567" s="80">
        <v>197</v>
      </c>
      <c r="I567" s="80">
        <f t="shared" si="41"/>
        <v>523</v>
      </c>
      <c r="J567" s="82">
        <v>46174</v>
      </c>
      <c r="K567" s="80"/>
      <c r="L567" s="80">
        <v>10275</v>
      </c>
      <c r="N567" s="24">
        <f>IF($H567&gt;265,ROUND($H567*0.15,0),VLOOKUP($H567,'Office of Allowances Appendix B'!$A$1:$E$266,2,FALSE))</f>
        <v>30</v>
      </c>
      <c r="O567" s="24">
        <f>IF($H567&gt;265,ROUND($H567*0.25,0),VLOOKUP($H567,'Office of Allowances Appendix B'!$A$1:$E$266,3,FALSE))</f>
        <v>49</v>
      </c>
      <c r="P567" s="24">
        <f>IF($H567&gt;265,ROUND($H567*0.4,0),VLOOKUP($H567,'Office of Allowances Appendix B'!$A$1:$E$266,4,FALSE))</f>
        <v>79</v>
      </c>
      <c r="Q567" s="24">
        <f t="shared" si="42"/>
        <v>39</v>
      </c>
    </row>
    <row r="568" spans="1:17" x14ac:dyDescent="0.3">
      <c r="A568" s="80" t="s">
        <v>1112</v>
      </c>
      <c r="B568" s="80" t="s">
        <v>1154</v>
      </c>
      <c r="C568" s="80" t="s">
        <v>1155</v>
      </c>
      <c r="D568" s="80" t="s">
        <v>113</v>
      </c>
      <c r="E568" s="81">
        <v>46023</v>
      </c>
      <c r="F568" s="81">
        <v>46081</v>
      </c>
      <c r="G568" s="80">
        <v>434</v>
      </c>
      <c r="H568" s="80">
        <v>138</v>
      </c>
      <c r="I568" s="80">
        <f t="shared" si="41"/>
        <v>572</v>
      </c>
      <c r="J568" s="82">
        <v>46174</v>
      </c>
      <c r="K568" s="80"/>
      <c r="L568" s="80">
        <v>10277</v>
      </c>
      <c r="N568" s="24">
        <f>IF($H568&gt;265,ROUND($H568*0.15,0),VLOOKUP($H568,'Office of Allowances Appendix B'!$A$1:$E$266,2,FALSE))</f>
        <v>21</v>
      </c>
      <c r="O568" s="24">
        <f>IF($H568&gt;265,ROUND($H568*0.25,0),VLOOKUP($H568,'Office of Allowances Appendix B'!$A$1:$E$266,3,FALSE))</f>
        <v>35</v>
      </c>
      <c r="P568" s="24">
        <f>IF($H568&gt;265,ROUND($H568*0.4,0),VLOOKUP($H568,'Office of Allowances Appendix B'!$A$1:$E$266,4,FALSE))</f>
        <v>55</v>
      </c>
      <c r="Q568" s="24">
        <f t="shared" si="42"/>
        <v>27</v>
      </c>
    </row>
    <row r="569" spans="1:17" x14ac:dyDescent="0.3">
      <c r="A569" s="80" t="s">
        <v>1112</v>
      </c>
      <c r="B569" s="80" t="s">
        <v>1154</v>
      </c>
      <c r="C569" s="80" t="s">
        <v>1155</v>
      </c>
      <c r="D569" s="80" t="s">
        <v>140</v>
      </c>
      <c r="E569" s="81">
        <v>46082</v>
      </c>
      <c r="F569" s="81">
        <v>46387</v>
      </c>
      <c r="G569" s="80">
        <v>199</v>
      </c>
      <c r="H569" s="80">
        <v>114</v>
      </c>
      <c r="I569" s="80">
        <f t="shared" si="41"/>
        <v>313</v>
      </c>
      <c r="J569" s="82">
        <v>46174</v>
      </c>
      <c r="K569" s="80"/>
      <c r="L569" s="80">
        <v>10277</v>
      </c>
      <c r="N569" s="24">
        <f>IF($H569&gt;265,ROUND($H569*0.15,0),VLOOKUP($H569,'Office of Allowances Appendix B'!$A$1:$E$266,2,FALSE))</f>
        <v>17</v>
      </c>
      <c r="O569" s="24">
        <f>IF($H569&gt;265,ROUND($H569*0.25,0),VLOOKUP($H569,'Office of Allowances Appendix B'!$A$1:$E$266,3,FALSE))</f>
        <v>29</v>
      </c>
      <c r="P569" s="24">
        <f>IF($H569&gt;265,ROUND($H569*0.4,0),VLOOKUP($H569,'Office of Allowances Appendix B'!$A$1:$E$266,4,FALSE))</f>
        <v>45</v>
      </c>
      <c r="Q569" s="24">
        <f t="shared" si="42"/>
        <v>23</v>
      </c>
    </row>
    <row r="570" spans="1:17" x14ac:dyDescent="0.3">
      <c r="A570" s="80" t="s">
        <v>1112</v>
      </c>
      <c r="B570" s="80" t="s">
        <v>1156</v>
      </c>
      <c r="C570" s="80" t="s">
        <v>1157</v>
      </c>
      <c r="D570" s="80" t="s">
        <v>113</v>
      </c>
      <c r="E570" s="81">
        <v>46023</v>
      </c>
      <c r="F570" s="81">
        <v>46387</v>
      </c>
      <c r="G570" s="80">
        <v>204</v>
      </c>
      <c r="H570" s="80">
        <v>91</v>
      </c>
      <c r="I570" s="80">
        <f t="shared" si="41"/>
        <v>295</v>
      </c>
      <c r="J570" s="82">
        <v>46174</v>
      </c>
      <c r="K570" s="80"/>
      <c r="L570" s="80">
        <v>11369</v>
      </c>
      <c r="N570" s="24">
        <f>IF($H570&gt;265,ROUND($H570*0.15,0),VLOOKUP($H570,'Office of Allowances Appendix B'!$A$1:$E$266,2,FALSE))</f>
        <v>14</v>
      </c>
      <c r="O570" s="24">
        <f>IF($H570&gt;265,ROUND($H570*0.25,0),VLOOKUP($H570,'Office of Allowances Appendix B'!$A$1:$E$266,3,FALSE))</f>
        <v>23</v>
      </c>
      <c r="P570" s="24">
        <f>IF($H570&gt;265,ROUND($H570*0.4,0),VLOOKUP($H570,'Office of Allowances Appendix B'!$A$1:$E$266,4,FALSE))</f>
        <v>36</v>
      </c>
      <c r="Q570" s="24">
        <f t="shared" si="42"/>
        <v>18</v>
      </c>
    </row>
    <row r="571" spans="1:17" x14ac:dyDescent="0.3">
      <c r="A571" s="80" t="s">
        <v>1112</v>
      </c>
      <c r="B571" s="80" t="s">
        <v>1158</v>
      </c>
      <c r="C571" s="80" t="s">
        <v>1159</v>
      </c>
      <c r="D571" s="80" t="s">
        <v>113</v>
      </c>
      <c r="E571" s="81">
        <v>46023</v>
      </c>
      <c r="F571" s="81">
        <v>46387</v>
      </c>
      <c r="G571" s="80">
        <v>103</v>
      </c>
      <c r="H571" s="80">
        <v>74</v>
      </c>
      <c r="I571" s="80">
        <f t="shared" si="41"/>
        <v>177</v>
      </c>
      <c r="J571" s="82">
        <v>46174</v>
      </c>
      <c r="K571" s="80"/>
      <c r="L571" s="80">
        <v>11373</v>
      </c>
      <c r="N571" s="24">
        <f>IF($H571&gt;265,ROUND($H571*0.15,0),VLOOKUP($H571,'Office of Allowances Appendix B'!$A$1:$E$266,2,FALSE))</f>
        <v>11</v>
      </c>
      <c r="O571" s="24">
        <f>IF($H571&gt;265,ROUND($H571*0.25,0),VLOOKUP($H571,'Office of Allowances Appendix B'!$A$1:$E$266,3,FALSE))</f>
        <v>19</v>
      </c>
      <c r="P571" s="24">
        <f>IF($H571&gt;265,ROUND($H571*0.4,0),VLOOKUP($H571,'Office of Allowances Appendix B'!$A$1:$E$266,4,FALSE))</f>
        <v>29</v>
      </c>
      <c r="Q571" s="24">
        <f t="shared" si="42"/>
        <v>15</v>
      </c>
    </row>
    <row r="572" spans="1:17" x14ac:dyDescent="0.3">
      <c r="A572" s="80" t="s">
        <v>1112</v>
      </c>
      <c r="B572" s="80" t="s">
        <v>1160</v>
      </c>
      <c r="C572" s="80" t="s">
        <v>1161</v>
      </c>
      <c r="D572" s="80" t="s">
        <v>113</v>
      </c>
      <c r="E572" s="81">
        <v>46023</v>
      </c>
      <c r="F572" s="81">
        <v>46387</v>
      </c>
      <c r="G572" s="80">
        <v>346</v>
      </c>
      <c r="H572" s="80">
        <v>122</v>
      </c>
      <c r="I572" s="80">
        <f t="shared" si="41"/>
        <v>468</v>
      </c>
      <c r="J572" s="82">
        <v>46174</v>
      </c>
      <c r="K572" s="80">
        <v>9</v>
      </c>
      <c r="L572" s="80">
        <v>10273</v>
      </c>
      <c r="N572" s="24">
        <f>IF($H572&gt;265,ROUND($H572*0.15,0),VLOOKUP($H572,'Office of Allowances Appendix B'!$A$1:$E$266,2,FALSE))</f>
        <v>18</v>
      </c>
      <c r="O572" s="24">
        <f>IF($H572&gt;265,ROUND($H572*0.25,0),VLOOKUP($H572,'Office of Allowances Appendix B'!$A$1:$E$266,3,FALSE))</f>
        <v>31</v>
      </c>
      <c r="P572" s="24">
        <f>IF($H572&gt;265,ROUND($H572*0.4,0),VLOOKUP($H572,'Office of Allowances Appendix B'!$A$1:$E$266,4,FALSE))</f>
        <v>49</v>
      </c>
      <c r="Q572" s="24">
        <f t="shared" si="42"/>
        <v>24</v>
      </c>
    </row>
    <row r="573" spans="1:17" x14ac:dyDescent="0.3">
      <c r="A573" s="80" t="s">
        <v>1112</v>
      </c>
      <c r="B573" s="80" t="s">
        <v>1162</v>
      </c>
      <c r="C573" s="80" t="s">
        <v>1163</v>
      </c>
      <c r="D573" s="80" t="s">
        <v>113</v>
      </c>
      <c r="E573" s="81">
        <v>46023</v>
      </c>
      <c r="F573" s="81">
        <v>46387</v>
      </c>
      <c r="G573" s="80">
        <v>187</v>
      </c>
      <c r="H573" s="80">
        <v>121</v>
      </c>
      <c r="I573" s="80">
        <f t="shared" si="41"/>
        <v>308</v>
      </c>
      <c r="J573" s="82">
        <v>46174</v>
      </c>
      <c r="K573" s="80"/>
      <c r="L573" s="80">
        <v>10281</v>
      </c>
      <c r="N573" s="24">
        <f>IF($H573&gt;265,ROUND($H573*0.15,0),VLOOKUP($H573,'Office of Allowances Appendix B'!$A$1:$E$266,2,FALSE))</f>
        <v>18</v>
      </c>
      <c r="O573" s="24">
        <f>IF($H573&gt;265,ROUND($H573*0.25,0),VLOOKUP($H573,'Office of Allowances Appendix B'!$A$1:$E$266,3,FALSE))</f>
        <v>30</v>
      </c>
      <c r="P573" s="24">
        <f>IF($H573&gt;265,ROUND($H573*0.4,0),VLOOKUP($H573,'Office of Allowances Appendix B'!$A$1:$E$266,4,FALSE))</f>
        <v>49</v>
      </c>
      <c r="Q573" s="24">
        <f t="shared" si="42"/>
        <v>24</v>
      </c>
    </row>
    <row r="574" spans="1:17" x14ac:dyDescent="0.3">
      <c r="A574" s="80" t="s">
        <v>1164</v>
      </c>
      <c r="B574" s="80" t="s">
        <v>109</v>
      </c>
      <c r="C574" s="80" t="s">
        <v>1165</v>
      </c>
      <c r="D574" s="80" t="s">
        <v>113</v>
      </c>
      <c r="E574" s="81">
        <v>46023</v>
      </c>
      <c r="F574" s="81">
        <v>46387</v>
      </c>
      <c r="G574" s="80">
        <v>149</v>
      </c>
      <c r="H574" s="80">
        <v>128</v>
      </c>
      <c r="I574" s="80">
        <f t="shared" si="41"/>
        <v>277</v>
      </c>
      <c r="J574" s="82">
        <v>44866</v>
      </c>
      <c r="K574" s="80">
        <v>2</v>
      </c>
      <c r="L574" s="80">
        <v>11812</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3">
      <c r="A575" s="80" t="s">
        <v>1164</v>
      </c>
      <c r="B575" s="80" t="s">
        <v>1166</v>
      </c>
      <c r="C575" s="80" t="s">
        <v>1167</v>
      </c>
      <c r="D575" s="80" t="s">
        <v>113</v>
      </c>
      <c r="E575" s="81">
        <v>46023</v>
      </c>
      <c r="F575" s="81">
        <v>46387</v>
      </c>
      <c r="G575" s="80">
        <v>242</v>
      </c>
      <c r="H575" s="80">
        <v>102</v>
      </c>
      <c r="I575" s="80">
        <f t="shared" si="41"/>
        <v>344</v>
      </c>
      <c r="J575" s="82">
        <v>44896</v>
      </c>
      <c r="K575" s="80">
        <v>2</v>
      </c>
      <c r="L575" s="80">
        <v>10347</v>
      </c>
      <c r="N575" s="24">
        <f>IF($H575&gt;265,ROUND($H575*0.15,0),VLOOKUP($H575,'Office of Allowances Appendix B'!$A$1:$E$266,2,FALSE))</f>
        <v>15</v>
      </c>
      <c r="O575" s="24">
        <f>IF($H575&gt;265,ROUND($H575*0.25,0),VLOOKUP($H575,'Office of Allowances Appendix B'!$A$1:$E$266,3,FALSE))</f>
        <v>26</v>
      </c>
      <c r="P575" s="24">
        <f>IF($H575&gt;265,ROUND($H575*0.4,0),VLOOKUP($H575,'Office of Allowances Appendix B'!$A$1:$E$266,4,FALSE))</f>
        <v>41</v>
      </c>
      <c r="Q575" s="24">
        <f t="shared" si="42"/>
        <v>20</v>
      </c>
    </row>
    <row r="576" spans="1:17" x14ac:dyDescent="0.3">
      <c r="A576" s="80" t="s">
        <v>1164</v>
      </c>
      <c r="B576" s="80" t="s">
        <v>1168</v>
      </c>
      <c r="C576" s="80" t="s">
        <v>1169</v>
      </c>
      <c r="D576" s="80" t="s">
        <v>113</v>
      </c>
      <c r="E576" s="81">
        <v>46023</v>
      </c>
      <c r="F576" s="81">
        <v>46387</v>
      </c>
      <c r="G576" s="80">
        <v>149</v>
      </c>
      <c r="H576" s="80">
        <v>128</v>
      </c>
      <c r="I576" s="80">
        <f t="shared" si="41"/>
        <v>277</v>
      </c>
      <c r="J576" s="82">
        <v>44866</v>
      </c>
      <c r="K576" s="80">
        <v>2</v>
      </c>
      <c r="L576" s="80">
        <v>12025</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51</v>
      </c>
      <c r="Q576" s="24">
        <f t="shared" si="42"/>
        <v>26</v>
      </c>
    </row>
    <row r="577" spans="1:17" x14ac:dyDescent="0.3">
      <c r="A577" s="80" t="s">
        <v>1164</v>
      </c>
      <c r="B577" s="80" t="s">
        <v>1170</v>
      </c>
      <c r="C577" s="80" t="s">
        <v>1171</v>
      </c>
      <c r="D577" s="80" t="s">
        <v>113</v>
      </c>
      <c r="E577" s="81">
        <v>46023</v>
      </c>
      <c r="F577" s="81">
        <v>46387</v>
      </c>
      <c r="G577" s="80">
        <v>197</v>
      </c>
      <c r="H577" s="80">
        <v>143</v>
      </c>
      <c r="I577" s="80">
        <f t="shared" si="41"/>
        <v>340</v>
      </c>
      <c r="J577" s="82">
        <v>44927</v>
      </c>
      <c r="K577" s="80">
        <v>2</v>
      </c>
      <c r="L577" s="80">
        <v>13404</v>
      </c>
      <c r="N577" s="24">
        <f>IF($H577&gt;265,ROUND($H577*0.15,0),VLOOKUP($H577,'Office of Allowances Appendix B'!$A$1:$E$266,2,FALSE))</f>
        <v>21</v>
      </c>
      <c r="O577" s="24">
        <f>IF($H577&gt;265,ROUND($H577*0.25,0),VLOOKUP($H577,'Office of Allowances Appendix B'!$A$1:$E$266,3,FALSE))</f>
        <v>36</v>
      </c>
      <c r="P577" s="24">
        <f>IF($H577&gt;265,ROUND($H577*0.4,0),VLOOKUP($H577,'Office of Allowances Appendix B'!$A$1:$E$266,4,FALSE))</f>
        <v>57</v>
      </c>
      <c r="Q577" s="24">
        <f t="shared" si="42"/>
        <v>29</v>
      </c>
    </row>
    <row r="578" spans="1:17" x14ac:dyDescent="0.3">
      <c r="A578" s="80" t="s">
        <v>1164</v>
      </c>
      <c r="B578" s="80" t="s">
        <v>1172</v>
      </c>
      <c r="C578" s="80" t="s">
        <v>1173</v>
      </c>
      <c r="D578" s="80" t="s">
        <v>113</v>
      </c>
      <c r="E578" s="81">
        <v>46023</v>
      </c>
      <c r="F578" s="81">
        <v>46387</v>
      </c>
      <c r="G578" s="80">
        <v>165</v>
      </c>
      <c r="H578" s="80">
        <v>129</v>
      </c>
      <c r="I578" s="80">
        <f t="shared" si="41"/>
        <v>294</v>
      </c>
      <c r="J578" s="82">
        <v>44866</v>
      </c>
      <c r="K578" s="80">
        <v>2</v>
      </c>
      <c r="L578" s="80">
        <v>13917</v>
      </c>
      <c r="N578" s="24">
        <f>IF($H578&gt;265,ROUND($H578*0.15,0),VLOOKUP($H578,'Office of Allowances Appendix B'!$A$1:$E$266,2,FALSE))</f>
        <v>19</v>
      </c>
      <c r="O578" s="24">
        <f>IF($H578&gt;265,ROUND($H578*0.25,0),VLOOKUP($H578,'Office of Allowances Appendix B'!$A$1:$E$266,3,FALSE))</f>
        <v>32</v>
      </c>
      <c r="P578" s="24">
        <f>IF($H578&gt;265,ROUND($H578*0.4,0),VLOOKUP($H578,'Office of Allowances Appendix B'!$A$1:$E$266,4,FALSE))</f>
        <v>52</v>
      </c>
      <c r="Q578" s="24">
        <f t="shared" si="42"/>
        <v>26</v>
      </c>
    </row>
    <row r="579" spans="1:17" x14ac:dyDescent="0.3">
      <c r="A579" s="80" t="s">
        <v>1174</v>
      </c>
      <c r="B579" s="80" t="s">
        <v>109</v>
      </c>
      <c r="C579" s="80" t="s">
        <v>1175</v>
      </c>
      <c r="D579" s="80" t="s">
        <v>113</v>
      </c>
      <c r="E579" s="81">
        <v>46023</v>
      </c>
      <c r="F579" s="81">
        <v>46387</v>
      </c>
      <c r="G579" s="80">
        <v>138</v>
      </c>
      <c r="H579" s="80">
        <v>98</v>
      </c>
      <c r="I579" s="80">
        <f t="shared" si="41"/>
        <v>236</v>
      </c>
      <c r="J579" s="82">
        <v>39904</v>
      </c>
      <c r="K579" s="80"/>
      <c r="L579" s="80">
        <v>11771</v>
      </c>
      <c r="N579" s="24">
        <f>IF($H579&gt;265,ROUND($H579*0.15,0),VLOOKUP($H579,'Office of Allowances Appendix B'!$A$1:$E$266,2,FALSE))</f>
        <v>15</v>
      </c>
      <c r="O579" s="24">
        <f>IF($H579&gt;265,ROUND($H579*0.25,0),VLOOKUP($H579,'Office of Allowances Appendix B'!$A$1:$E$266,3,FALSE))</f>
        <v>25</v>
      </c>
      <c r="P579" s="24">
        <f>IF($H579&gt;265,ROUND($H579*0.4,0),VLOOKUP($H579,'Office of Allowances Appendix B'!$A$1:$E$266,4,FALSE))</f>
        <v>39</v>
      </c>
      <c r="Q579" s="24">
        <f t="shared" si="42"/>
        <v>19</v>
      </c>
    </row>
    <row r="580" spans="1:17" x14ac:dyDescent="0.3">
      <c r="A580" s="80" t="s">
        <v>1174</v>
      </c>
      <c r="B580" s="80" t="s">
        <v>1176</v>
      </c>
      <c r="C580" s="80" t="s">
        <v>1177</v>
      </c>
      <c r="D580" s="80" t="s">
        <v>113</v>
      </c>
      <c r="E580" s="81">
        <v>46023</v>
      </c>
      <c r="F580" s="81">
        <v>46387</v>
      </c>
      <c r="G580" s="80">
        <v>213</v>
      </c>
      <c r="H580" s="80">
        <v>93</v>
      </c>
      <c r="I580" s="80">
        <f t="shared" si="41"/>
        <v>306</v>
      </c>
      <c r="J580" s="82">
        <v>39904</v>
      </c>
      <c r="K580" s="80"/>
      <c r="L580" s="80">
        <v>19005</v>
      </c>
      <c r="N580" s="24">
        <f>IF($H580&gt;265,ROUND($H580*0.15,0),VLOOKUP($H580,'Office of Allowances Appendix B'!$A$1:$E$266,2,FALSE))</f>
        <v>14</v>
      </c>
      <c r="O580" s="24">
        <f>IF($H580&gt;265,ROUND($H580*0.25,0),VLOOKUP($H580,'Office of Allowances Appendix B'!$A$1:$E$266,3,FALSE))</f>
        <v>23</v>
      </c>
      <c r="P580" s="24">
        <f>IF($H580&gt;265,ROUND($H580*0.4,0),VLOOKUP($H580,'Office of Allowances Appendix B'!$A$1:$E$266,4,FALSE))</f>
        <v>37</v>
      </c>
      <c r="Q580" s="24">
        <f t="shared" si="42"/>
        <v>19</v>
      </c>
    </row>
    <row r="581" spans="1:17" x14ac:dyDescent="0.3">
      <c r="A581" s="80" t="s">
        <v>1174</v>
      </c>
      <c r="B581" s="80" t="s">
        <v>1178</v>
      </c>
      <c r="C581" s="80" t="s">
        <v>1179</v>
      </c>
      <c r="D581" s="80" t="s">
        <v>113</v>
      </c>
      <c r="E581" s="81">
        <v>46023</v>
      </c>
      <c r="F581" s="81">
        <v>46387</v>
      </c>
      <c r="G581" s="80">
        <v>280</v>
      </c>
      <c r="H581" s="80">
        <v>129</v>
      </c>
      <c r="I581" s="80">
        <f t="shared" si="41"/>
        <v>409</v>
      </c>
      <c r="J581" s="82">
        <v>46143</v>
      </c>
      <c r="K581" s="80"/>
      <c r="L581" s="80">
        <v>10172</v>
      </c>
      <c r="N581" s="24">
        <f>IF($H581&gt;265,ROUND($H581*0.15,0),VLOOKUP($H581,'Office of Allowances Appendix B'!$A$1:$E$266,2,FALSE))</f>
        <v>19</v>
      </c>
      <c r="O581" s="24">
        <f>IF($H581&gt;265,ROUND($H581*0.25,0),VLOOKUP($H581,'Office of Allowances Appendix B'!$A$1:$E$266,3,FALSE))</f>
        <v>32</v>
      </c>
      <c r="P581" s="24">
        <f>IF($H581&gt;265,ROUND($H581*0.4,0),VLOOKUP($H581,'Office of Allowances Appendix B'!$A$1:$E$266,4,FALSE))</f>
        <v>52</v>
      </c>
      <c r="Q581" s="24">
        <f t="shared" si="42"/>
        <v>26</v>
      </c>
    </row>
    <row r="582" spans="1:17" x14ac:dyDescent="0.3">
      <c r="A582" s="80" t="s">
        <v>1174</v>
      </c>
      <c r="B582" s="80" t="s">
        <v>1180</v>
      </c>
      <c r="C582" s="80" t="s">
        <v>1181</v>
      </c>
      <c r="D582" s="80" t="s">
        <v>113</v>
      </c>
      <c r="E582" s="81">
        <v>46023</v>
      </c>
      <c r="F582" s="81">
        <v>46387</v>
      </c>
      <c r="G582" s="80">
        <v>265</v>
      </c>
      <c r="H582" s="80">
        <v>117</v>
      </c>
      <c r="I582" s="80">
        <f t="shared" si="41"/>
        <v>382</v>
      </c>
      <c r="J582" s="82">
        <v>46143</v>
      </c>
      <c r="K582" s="80"/>
      <c r="L582" s="80">
        <v>12712</v>
      </c>
      <c r="N582" s="24">
        <f>IF($H582&gt;265,ROUND($H582*0.15,0),VLOOKUP($H582,'Office of Allowances Appendix B'!$A$1:$E$266,2,FALSE))</f>
        <v>18</v>
      </c>
      <c r="O582" s="24">
        <f>IF($H582&gt;265,ROUND($H582*0.25,0),VLOOKUP($H582,'Office of Allowances Appendix B'!$A$1:$E$266,3,FALSE))</f>
        <v>29</v>
      </c>
      <c r="P582" s="24">
        <f>IF($H582&gt;265,ROUND($H582*0.4,0),VLOOKUP($H582,'Office of Allowances Appendix B'!$A$1:$E$266,4,FALSE))</f>
        <v>47</v>
      </c>
      <c r="Q582" s="24">
        <f t="shared" si="42"/>
        <v>23</v>
      </c>
    </row>
    <row r="583" spans="1:17" x14ac:dyDescent="0.3">
      <c r="A583" s="80" t="s">
        <v>1182</v>
      </c>
      <c r="B583" s="80" t="s">
        <v>109</v>
      </c>
      <c r="C583" s="80" t="s">
        <v>1183</v>
      </c>
      <c r="D583" s="80" t="s">
        <v>113</v>
      </c>
      <c r="E583" s="81">
        <v>46023</v>
      </c>
      <c r="F583" s="81">
        <v>46387</v>
      </c>
      <c r="G583" s="80">
        <v>147</v>
      </c>
      <c r="H583" s="80">
        <v>77</v>
      </c>
      <c r="I583" s="80">
        <f t="shared" si="41"/>
        <v>224</v>
      </c>
      <c r="J583" s="82">
        <v>43525</v>
      </c>
      <c r="K583" s="80">
        <v>2</v>
      </c>
      <c r="L583" s="80">
        <v>11840</v>
      </c>
      <c r="N583" s="24">
        <f>IF($H583&gt;265,ROUND($H583*0.15,0),VLOOKUP($H583,'Office of Allowances Appendix B'!$A$1:$E$266,2,FALSE))</f>
        <v>12</v>
      </c>
      <c r="O583" s="24">
        <f>IF($H583&gt;265,ROUND($H583*0.25,0),VLOOKUP($H583,'Office of Allowances Appendix B'!$A$1:$E$266,3,FALSE))</f>
        <v>19</v>
      </c>
      <c r="P583" s="24">
        <f>IF($H583&gt;265,ROUND($H583*0.4,0),VLOOKUP($H583,'Office of Allowances Appendix B'!$A$1:$E$266,4,FALSE))</f>
        <v>31</v>
      </c>
      <c r="Q583" s="24">
        <f t="shared" si="42"/>
        <v>15</v>
      </c>
    </row>
    <row r="584" spans="1:17" x14ac:dyDescent="0.3">
      <c r="A584" s="80" t="s">
        <v>1182</v>
      </c>
      <c r="B584" s="80" t="s">
        <v>1184</v>
      </c>
      <c r="C584" s="80" t="s">
        <v>1185</v>
      </c>
      <c r="D584" s="80" t="s">
        <v>113</v>
      </c>
      <c r="E584" s="81">
        <v>46023</v>
      </c>
      <c r="F584" s="81">
        <v>46387</v>
      </c>
      <c r="G584" s="80">
        <v>231</v>
      </c>
      <c r="H584" s="80">
        <v>87</v>
      </c>
      <c r="I584" s="80">
        <f t="shared" si="41"/>
        <v>318</v>
      </c>
      <c r="J584" s="82">
        <v>43922</v>
      </c>
      <c r="K584" s="80"/>
      <c r="L584" s="80">
        <v>13387</v>
      </c>
      <c r="N584" s="24">
        <f>IF($H584&gt;265,ROUND($H584*0.15,0),VLOOKUP($H584,'Office of Allowances Appendix B'!$A$1:$E$266,2,FALSE))</f>
        <v>13</v>
      </c>
      <c r="O584" s="24">
        <f>IF($H584&gt;265,ROUND($H584*0.25,0),VLOOKUP($H584,'Office of Allowances Appendix B'!$A$1:$E$266,3,FALSE))</f>
        <v>22</v>
      </c>
      <c r="P584" s="24">
        <f>IF($H584&gt;265,ROUND($H584*0.4,0),VLOOKUP($H584,'Office of Allowances Appendix B'!$A$1:$E$266,4,FALSE))</f>
        <v>35</v>
      </c>
      <c r="Q584" s="24">
        <f t="shared" si="42"/>
        <v>17</v>
      </c>
    </row>
    <row r="585" spans="1:17" x14ac:dyDescent="0.3">
      <c r="A585" s="80" t="s">
        <v>1182</v>
      </c>
      <c r="B585" s="80" t="s">
        <v>1186</v>
      </c>
      <c r="C585" s="80" t="s">
        <v>1187</v>
      </c>
      <c r="D585" s="80" t="s">
        <v>113</v>
      </c>
      <c r="E585" s="81">
        <v>46023</v>
      </c>
      <c r="F585" s="81">
        <v>46387</v>
      </c>
      <c r="G585" s="80">
        <v>117</v>
      </c>
      <c r="H585" s="80">
        <v>69</v>
      </c>
      <c r="I585" s="80">
        <f t="shared" si="41"/>
        <v>186</v>
      </c>
      <c r="J585" s="82">
        <v>43922</v>
      </c>
      <c r="K585" s="80">
        <v>2</v>
      </c>
      <c r="L585" s="80">
        <v>13391</v>
      </c>
      <c r="N585" s="24">
        <f>IF($H585&gt;265,ROUND($H585*0.15,0),VLOOKUP($H585,'Office of Allowances Appendix B'!$A$1:$E$266,2,FALSE))</f>
        <v>10</v>
      </c>
      <c r="O585" s="24">
        <f>IF($H585&gt;265,ROUND($H585*0.25,0),VLOOKUP($H585,'Office of Allowances Appendix B'!$A$1:$E$266,3,FALSE))</f>
        <v>17</v>
      </c>
      <c r="P585" s="24">
        <f>IF($H585&gt;265,ROUND($H585*0.4,0),VLOOKUP($H585,'Office of Allowances Appendix B'!$A$1:$E$266,4,FALSE))</f>
        <v>28</v>
      </c>
      <c r="Q585" s="24">
        <f t="shared" si="42"/>
        <v>14</v>
      </c>
    </row>
    <row r="586" spans="1:17" x14ac:dyDescent="0.3">
      <c r="A586" s="80" t="s">
        <v>1182</v>
      </c>
      <c r="B586" s="80" t="s">
        <v>1188</v>
      </c>
      <c r="C586" s="80" t="s">
        <v>1189</v>
      </c>
      <c r="D586" s="80" t="s">
        <v>113</v>
      </c>
      <c r="E586" s="81">
        <v>46023</v>
      </c>
      <c r="F586" s="81">
        <v>46387</v>
      </c>
      <c r="G586" s="80">
        <v>295</v>
      </c>
      <c r="H586" s="80">
        <v>30</v>
      </c>
      <c r="I586" s="80">
        <f t="shared" si="41"/>
        <v>325</v>
      </c>
      <c r="J586" s="82">
        <v>43922</v>
      </c>
      <c r="K586" s="80">
        <v>2</v>
      </c>
      <c r="L586" s="80">
        <v>13916</v>
      </c>
      <c r="N586" s="24">
        <f>IF($H586&gt;265,ROUND($H586*0.15,0),VLOOKUP($H586,'Office of Allowances Appendix B'!$A$1:$E$266,2,FALSE))</f>
        <v>5</v>
      </c>
      <c r="O586" s="24">
        <f>IF($H586&gt;265,ROUND($H586*0.25,0),VLOOKUP($H586,'Office of Allowances Appendix B'!$A$1:$E$266,3,FALSE))</f>
        <v>7</v>
      </c>
      <c r="P586" s="24">
        <f>IF($H586&gt;265,ROUND($H586*0.4,0),VLOOKUP($H586,'Office of Allowances Appendix B'!$A$1:$E$266,4,FALSE))</f>
        <v>12</v>
      </c>
      <c r="Q586" s="24">
        <f t="shared" si="42"/>
        <v>6</v>
      </c>
    </row>
    <row r="587" spans="1:17" x14ac:dyDescent="0.3">
      <c r="A587" s="80" t="s">
        <v>1182</v>
      </c>
      <c r="B587" s="80" t="s">
        <v>1190</v>
      </c>
      <c r="C587" s="80" t="s">
        <v>1191</v>
      </c>
      <c r="D587" s="80" t="s">
        <v>113</v>
      </c>
      <c r="E587" s="81">
        <v>46023</v>
      </c>
      <c r="F587" s="81">
        <v>46387</v>
      </c>
      <c r="G587" s="80">
        <v>160</v>
      </c>
      <c r="H587" s="80">
        <v>78</v>
      </c>
      <c r="I587" s="80">
        <f t="shared" si="41"/>
        <v>238</v>
      </c>
      <c r="J587" s="82">
        <v>43525</v>
      </c>
      <c r="K587" s="80">
        <v>2</v>
      </c>
      <c r="L587" s="80">
        <v>10396</v>
      </c>
      <c r="N587" s="24">
        <f>IF($H587&gt;265,ROUND($H587*0.15,0),VLOOKUP($H587,'Office of Allowances Appendix B'!$A$1:$E$266,2,FALSE))</f>
        <v>12</v>
      </c>
      <c r="O587" s="24">
        <f>IF($H587&gt;265,ROUND($H587*0.25,0),VLOOKUP($H587,'Office of Allowances Appendix B'!$A$1:$E$266,3,FALSE))</f>
        <v>20</v>
      </c>
      <c r="P587" s="24">
        <f>IF($H587&gt;265,ROUND($H587*0.4,0),VLOOKUP($H587,'Office of Allowances Appendix B'!$A$1:$E$266,4,FALSE))</f>
        <v>31</v>
      </c>
      <c r="Q587" s="24">
        <f t="shared" si="42"/>
        <v>15</v>
      </c>
    </row>
    <row r="588" spans="1:17" x14ac:dyDescent="0.3">
      <c r="A588" s="80" t="s">
        <v>1182</v>
      </c>
      <c r="B588" s="80" t="s">
        <v>1192</v>
      </c>
      <c r="C588" s="80" t="s">
        <v>1193</v>
      </c>
      <c r="D588" s="80" t="s">
        <v>113</v>
      </c>
      <c r="E588" s="81">
        <v>46023</v>
      </c>
      <c r="F588" s="81">
        <v>46387</v>
      </c>
      <c r="G588" s="80">
        <v>209</v>
      </c>
      <c r="H588" s="80">
        <v>106</v>
      </c>
      <c r="I588" s="80">
        <f t="shared" si="41"/>
        <v>315</v>
      </c>
      <c r="J588" s="82">
        <v>43922</v>
      </c>
      <c r="K588" s="80">
        <v>2</v>
      </c>
      <c r="L588" s="80">
        <v>13392</v>
      </c>
      <c r="N588" s="24">
        <f>IF($H588&gt;265,ROUND($H588*0.15,0),VLOOKUP($H588,'Office of Allowances Appendix B'!$A$1:$E$266,2,FALSE))</f>
        <v>16</v>
      </c>
      <c r="O588" s="24">
        <f>IF($H588&gt;265,ROUND($H588*0.25,0),VLOOKUP($H588,'Office of Allowances Appendix B'!$A$1:$E$266,3,FALSE))</f>
        <v>27</v>
      </c>
      <c r="P588" s="24">
        <f>IF($H588&gt;265,ROUND($H588*0.4,0),VLOOKUP($H588,'Office of Allowances Appendix B'!$A$1:$E$266,4,FALSE))</f>
        <v>42</v>
      </c>
      <c r="Q588" s="24">
        <f t="shared" si="42"/>
        <v>21</v>
      </c>
    </row>
    <row r="589" spans="1:17" x14ac:dyDescent="0.3">
      <c r="A589" s="80" t="s">
        <v>1182</v>
      </c>
      <c r="B589" s="80" t="s">
        <v>1194</v>
      </c>
      <c r="C589" s="80" t="s">
        <v>1195</v>
      </c>
      <c r="D589" s="80" t="s">
        <v>113</v>
      </c>
      <c r="E589" s="81">
        <v>46023</v>
      </c>
      <c r="F589" s="81">
        <v>46387</v>
      </c>
      <c r="G589" s="80">
        <v>250</v>
      </c>
      <c r="H589" s="80">
        <v>77</v>
      </c>
      <c r="I589" s="80">
        <f t="shared" si="41"/>
        <v>327</v>
      </c>
      <c r="J589" s="82">
        <v>45413</v>
      </c>
      <c r="K589" s="80">
        <v>16</v>
      </c>
      <c r="L589" s="80">
        <v>10395</v>
      </c>
      <c r="N589" s="24">
        <f>IF($H589&gt;265,ROUND($H589*0.15,0),VLOOKUP($H589,'Office of Allowances Appendix B'!$A$1:$E$266,2,FALSE))</f>
        <v>12</v>
      </c>
      <c r="O589" s="24">
        <f>IF($H589&gt;265,ROUND($H589*0.25,0),VLOOKUP($H589,'Office of Allowances Appendix B'!$A$1:$E$266,3,FALSE))</f>
        <v>19</v>
      </c>
      <c r="P589" s="24">
        <f>IF($H589&gt;265,ROUND($H589*0.4,0),VLOOKUP($H589,'Office of Allowances Appendix B'!$A$1:$E$266,4,FALSE))</f>
        <v>31</v>
      </c>
      <c r="Q589" s="24">
        <f t="shared" si="42"/>
        <v>15</v>
      </c>
    </row>
    <row r="590" spans="1:17" x14ac:dyDescent="0.3">
      <c r="A590" s="80" t="s">
        <v>1182</v>
      </c>
      <c r="B590" s="80" t="s">
        <v>1196</v>
      </c>
      <c r="C590" s="80" t="s">
        <v>1197</v>
      </c>
      <c r="D590" s="80" t="s">
        <v>113</v>
      </c>
      <c r="E590" s="81">
        <v>46023</v>
      </c>
      <c r="F590" s="81">
        <v>46387</v>
      </c>
      <c r="G590" s="80">
        <v>97</v>
      </c>
      <c r="H590" s="80">
        <v>64</v>
      </c>
      <c r="I590" s="80">
        <f t="shared" si="41"/>
        <v>161</v>
      </c>
      <c r="J590" s="82">
        <v>43922</v>
      </c>
      <c r="K590" s="80">
        <v>2</v>
      </c>
      <c r="L590" s="80">
        <v>11490</v>
      </c>
      <c r="N590" s="24">
        <f>IF($H590&gt;265,ROUND($H590*0.15,0),VLOOKUP($H590,'Office of Allowances Appendix B'!$A$1:$E$266,2,FALSE))</f>
        <v>10</v>
      </c>
      <c r="O590" s="24">
        <f>IF($H590&gt;265,ROUND($H590*0.25,0),VLOOKUP($H590,'Office of Allowances Appendix B'!$A$1:$E$266,3,FALSE))</f>
        <v>16</v>
      </c>
      <c r="P590" s="24">
        <f>IF($H590&gt;265,ROUND($H590*0.4,0),VLOOKUP($H590,'Office of Allowances Appendix B'!$A$1:$E$266,4,FALSE))</f>
        <v>25</v>
      </c>
      <c r="Q590" s="24">
        <f t="shared" ref="Q590" si="45">H590-SUM(N590:P590)</f>
        <v>13</v>
      </c>
    </row>
    <row r="591" spans="1:17" x14ac:dyDescent="0.3">
      <c r="A591" s="80" t="s">
        <v>1182</v>
      </c>
      <c r="B591" s="80" t="s">
        <v>1198</v>
      </c>
      <c r="C591" s="80" t="s">
        <v>1199</v>
      </c>
      <c r="D591" s="80" t="s">
        <v>113</v>
      </c>
      <c r="E591" s="81">
        <v>46023</v>
      </c>
      <c r="F591" s="81">
        <v>46387</v>
      </c>
      <c r="G591" s="80">
        <v>249</v>
      </c>
      <c r="H591" s="80">
        <v>90</v>
      </c>
      <c r="I591" s="80">
        <f t="shared" si="41"/>
        <v>339</v>
      </c>
      <c r="J591" s="82">
        <v>43922</v>
      </c>
      <c r="K591" s="80">
        <v>2</v>
      </c>
      <c r="L591" s="80">
        <v>13503</v>
      </c>
      <c r="N591" s="24">
        <f>IF($H591&gt;265,ROUND($H591*0.15,0),VLOOKUP($H591,'Office of Allowances Appendix B'!$A$1:$E$266,2,FALSE))</f>
        <v>14</v>
      </c>
      <c r="O591" s="24">
        <f>IF($H591&gt;265,ROUND($H591*0.25,0),VLOOKUP($H591,'Office of Allowances Appendix B'!$A$1:$E$266,3,FALSE))</f>
        <v>22</v>
      </c>
      <c r="P591" s="24">
        <f>IF($H591&gt;265,ROUND($H591*0.4,0),VLOOKUP($H591,'Office of Allowances Appendix B'!$A$1:$E$266,4,FALSE))</f>
        <v>36</v>
      </c>
      <c r="Q591" s="24">
        <f t="shared" si="42"/>
        <v>18</v>
      </c>
    </row>
    <row r="592" spans="1:17" x14ac:dyDescent="0.3">
      <c r="A592" s="80" t="s">
        <v>1200</v>
      </c>
      <c r="B592" s="80" t="s">
        <v>109</v>
      </c>
      <c r="C592" s="80" t="s">
        <v>1201</v>
      </c>
      <c r="D592" s="80" t="s">
        <v>113</v>
      </c>
      <c r="E592" s="81">
        <v>46023</v>
      </c>
      <c r="F592" s="81">
        <v>46387</v>
      </c>
      <c r="G592" s="80">
        <v>70</v>
      </c>
      <c r="H592" s="80">
        <v>42</v>
      </c>
      <c r="I592" s="80">
        <f t="shared" si="41"/>
        <v>112</v>
      </c>
      <c r="J592" s="82">
        <v>46082</v>
      </c>
      <c r="K592" s="80"/>
      <c r="L592" s="80">
        <v>11919</v>
      </c>
      <c r="N592" s="24">
        <f>IF($H592&gt;265,ROUND($H592*0.15,0),VLOOKUP($H592,'Office of Allowances Appendix B'!$A$1:$E$266,2,FALSE))</f>
        <v>6</v>
      </c>
      <c r="O592" s="24">
        <f>IF($H592&gt;265,ROUND($H592*0.25,0),VLOOKUP($H592,'Office of Allowances Appendix B'!$A$1:$E$266,3,FALSE))</f>
        <v>11</v>
      </c>
      <c r="P592" s="24">
        <f>IF($H592&gt;265,ROUND($H592*0.4,0),VLOOKUP($H592,'Office of Allowances Appendix B'!$A$1:$E$266,4,FALSE))</f>
        <v>17</v>
      </c>
      <c r="Q592" s="24">
        <f t="shared" si="42"/>
        <v>8</v>
      </c>
    </row>
    <row r="593" spans="1:17" x14ac:dyDescent="0.3">
      <c r="A593" s="80" t="s">
        <v>1200</v>
      </c>
      <c r="B593" s="80" t="s">
        <v>1202</v>
      </c>
      <c r="C593" s="80" t="s">
        <v>1203</v>
      </c>
      <c r="D593" s="80" t="s">
        <v>113</v>
      </c>
      <c r="E593" s="81">
        <v>46023</v>
      </c>
      <c r="F593" s="81">
        <v>46387</v>
      </c>
      <c r="G593" s="80">
        <v>76</v>
      </c>
      <c r="H593" s="80">
        <v>64</v>
      </c>
      <c r="I593" s="80">
        <f t="shared" si="41"/>
        <v>140</v>
      </c>
      <c r="J593" s="82">
        <v>40391</v>
      </c>
      <c r="K593" s="80"/>
      <c r="L593" s="80">
        <v>11601</v>
      </c>
      <c r="N593" s="24">
        <f>IF($H593&gt;265,ROUND($H593*0.15,0),VLOOKUP($H593,'Office of Allowances Appendix B'!$A$1:$E$266,2,FALSE))</f>
        <v>10</v>
      </c>
      <c r="O593" s="24">
        <f>IF($H593&gt;265,ROUND($H593*0.25,0),VLOOKUP($H593,'Office of Allowances Appendix B'!$A$1:$E$266,3,FALSE))</f>
        <v>16</v>
      </c>
      <c r="P593" s="24">
        <f>IF($H593&gt;265,ROUND($H593*0.4,0),VLOOKUP($H593,'Office of Allowances Appendix B'!$A$1:$E$266,4,FALSE))</f>
        <v>25</v>
      </c>
      <c r="Q593" s="24">
        <f t="shared" si="42"/>
        <v>13</v>
      </c>
    </row>
    <row r="594" spans="1:17" x14ac:dyDescent="0.3">
      <c r="A594" s="80" t="s">
        <v>1200</v>
      </c>
      <c r="B594" s="80" t="s">
        <v>1204</v>
      </c>
      <c r="C594" s="80" t="s">
        <v>1205</v>
      </c>
      <c r="D594" s="80" t="s">
        <v>113</v>
      </c>
      <c r="E594" s="81">
        <v>46023</v>
      </c>
      <c r="F594" s="81">
        <v>46387</v>
      </c>
      <c r="G594" s="80">
        <v>128</v>
      </c>
      <c r="H594" s="80">
        <v>71</v>
      </c>
      <c r="I594" s="80">
        <f t="shared" si="41"/>
        <v>199</v>
      </c>
      <c r="J594" s="82">
        <v>46082</v>
      </c>
      <c r="K594" s="80"/>
      <c r="L594" s="80">
        <v>11062</v>
      </c>
      <c r="N594" s="24">
        <f>IF($H594&gt;265,ROUND($H594*0.15,0),VLOOKUP($H594,'Office of Allowances Appendix B'!$A$1:$E$266,2,FALSE))</f>
        <v>11</v>
      </c>
      <c r="O594" s="24">
        <f>IF($H594&gt;265,ROUND($H594*0.25,0),VLOOKUP($H594,'Office of Allowances Appendix B'!$A$1:$E$266,3,FALSE))</f>
        <v>18</v>
      </c>
      <c r="P594" s="24">
        <f>IF($H594&gt;265,ROUND($H594*0.4,0),VLOOKUP($H594,'Office of Allowances Appendix B'!$A$1:$E$266,4,FALSE))</f>
        <v>28</v>
      </c>
      <c r="Q594" s="24">
        <f t="shared" si="42"/>
        <v>14</v>
      </c>
    </row>
    <row r="595" spans="1:17" x14ac:dyDescent="0.3">
      <c r="A595" s="80" t="s">
        <v>1206</v>
      </c>
      <c r="B595" s="80" t="s">
        <v>109</v>
      </c>
      <c r="C595" s="80" t="s">
        <v>1207</v>
      </c>
      <c r="D595" s="80" t="s">
        <v>113</v>
      </c>
      <c r="E595" s="81">
        <v>46023</v>
      </c>
      <c r="F595" s="81">
        <v>46387</v>
      </c>
      <c r="G595" s="80">
        <v>58</v>
      </c>
      <c r="H595" s="80">
        <v>39</v>
      </c>
      <c r="I595" s="80">
        <f t="shared" si="41"/>
        <v>97</v>
      </c>
      <c r="J595" s="82">
        <v>46204</v>
      </c>
      <c r="K595" s="80">
        <v>17</v>
      </c>
      <c r="L595" s="80">
        <v>12185</v>
      </c>
      <c r="N595" s="24">
        <f>IF($H595&gt;265,ROUND($H595*0.15,0),VLOOKUP($H595,'Office of Allowances Appendix B'!$A$1:$E$266,2,FALSE))</f>
        <v>6</v>
      </c>
      <c r="O595" s="24">
        <f>IF($H595&gt;265,ROUND($H595*0.25,0),VLOOKUP($H595,'Office of Allowances Appendix B'!$A$1:$E$266,3,FALSE))</f>
        <v>10</v>
      </c>
      <c r="P595" s="24">
        <f>IF($H595&gt;265,ROUND($H595*0.4,0),VLOOKUP($H595,'Office of Allowances Appendix B'!$A$1:$E$266,4,FALSE))</f>
        <v>16</v>
      </c>
      <c r="Q595" s="24">
        <f t="shared" si="42"/>
        <v>7</v>
      </c>
    </row>
    <row r="596" spans="1:17" x14ac:dyDescent="0.3">
      <c r="A596" s="80" t="s">
        <v>1206</v>
      </c>
      <c r="B596" s="80" t="s">
        <v>1208</v>
      </c>
      <c r="C596" s="80" t="s">
        <v>1209</v>
      </c>
      <c r="D596" s="80" t="s">
        <v>113</v>
      </c>
      <c r="E596" s="81">
        <v>46023</v>
      </c>
      <c r="F596" s="81">
        <v>46387</v>
      </c>
      <c r="G596" s="80">
        <v>233</v>
      </c>
      <c r="H596" s="80">
        <v>113</v>
      </c>
      <c r="I596" s="80">
        <f t="shared" si="41"/>
        <v>346</v>
      </c>
      <c r="J596" s="82">
        <v>46204</v>
      </c>
      <c r="K596" s="80">
        <v>17</v>
      </c>
      <c r="L596" s="80">
        <v>10284</v>
      </c>
      <c r="N596" s="24">
        <f>IF($H596&gt;265,ROUND($H596*0.15,0),VLOOKUP($H596,'Office of Allowances Appendix B'!$A$1:$E$266,2,FALSE))</f>
        <v>17</v>
      </c>
      <c r="O596" s="24">
        <f>IF($H596&gt;265,ROUND($H596*0.25,0),VLOOKUP($H596,'Office of Allowances Appendix B'!$A$1:$E$266,3,FALSE))</f>
        <v>28</v>
      </c>
      <c r="P596" s="24">
        <f>IF($H596&gt;265,ROUND($H596*0.4,0),VLOOKUP($H596,'Office of Allowances Appendix B'!$A$1:$E$266,4,FALSE))</f>
        <v>45</v>
      </c>
      <c r="Q596" s="24">
        <f t="shared" si="42"/>
        <v>23</v>
      </c>
    </row>
    <row r="597" spans="1:17" x14ac:dyDescent="0.3">
      <c r="A597" s="80" t="s">
        <v>1206</v>
      </c>
      <c r="B597" s="80" t="s">
        <v>1210</v>
      </c>
      <c r="C597" s="80" t="s">
        <v>1211</v>
      </c>
      <c r="D597" s="80" t="s">
        <v>113</v>
      </c>
      <c r="E597" s="81">
        <v>46023</v>
      </c>
      <c r="F597" s="81">
        <v>46387</v>
      </c>
      <c r="G597" s="80">
        <v>92</v>
      </c>
      <c r="H597" s="80">
        <v>53</v>
      </c>
      <c r="I597" s="80">
        <f t="shared" si="41"/>
        <v>145</v>
      </c>
      <c r="J597" s="82">
        <v>46204</v>
      </c>
      <c r="K597" s="80">
        <v>17</v>
      </c>
      <c r="L597" s="80">
        <v>10781</v>
      </c>
      <c r="N597" s="24">
        <f>IF($H597&gt;265,ROUND($H597*0.15,0),VLOOKUP($H597,'Office of Allowances Appendix B'!$A$1:$E$266,2,FALSE))</f>
        <v>8</v>
      </c>
      <c r="O597" s="24">
        <f>IF($H597&gt;265,ROUND($H597*0.25,0),VLOOKUP($H597,'Office of Allowances Appendix B'!$A$1:$E$266,3,FALSE))</f>
        <v>13</v>
      </c>
      <c r="P597" s="24">
        <f>IF($H597&gt;265,ROUND($H597*0.4,0),VLOOKUP($H597,'Office of Allowances Appendix B'!$A$1:$E$266,4,FALSE))</f>
        <v>21</v>
      </c>
      <c r="Q597" s="24">
        <f t="shared" si="42"/>
        <v>11</v>
      </c>
    </row>
    <row r="598" spans="1:17" x14ac:dyDescent="0.3">
      <c r="A598" s="80" t="s">
        <v>1206</v>
      </c>
      <c r="B598" s="80" t="s">
        <v>1212</v>
      </c>
      <c r="C598" s="80" t="s">
        <v>1213</v>
      </c>
      <c r="D598" s="80" t="s">
        <v>113</v>
      </c>
      <c r="E598" s="81">
        <v>46023</v>
      </c>
      <c r="F598" s="81">
        <v>46387</v>
      </c>
      <c r="G598" s="80">
        <v>225</v>
      </c>
      <c r="H598" s="80">
        <v>85</v>
      </c>
      <c r="I598" s="80">
        <f t="shared" si="41"/>
        <v>310</v>
      </c>
      <c r="J598" s="82">
        <v>46204</v>
      </c>
      <c r="K598" s="80">
        <v>17</v>
      </c>
      <c r="L598" s="80">
        <v>11602</v>
      </c>
      <c r="N598" s="24">
        <f>IF($H598&gt;265,ROUND($H598*0.15,0),VLOOKUP($H598,'Office of Allowances Appendix B'!$A$1:$E$266,2,FALSE))</f>
        <v>13</v>
      </c>
      <c r="O598" s="24">
        <f>IF($H598&gt;265,ROUND($H598*0.25,0),VLOOKUP($H598,'Office of Allowances Appendix B'!$A$1:$E$266,3,FALSE))</f>
        <v>21</v>
      </c>
      <c r="P598" s="24">
        <f>IF($H598&gt;265,ROUND($H598*0.4,0),VLOOKUP($H598,'Office of Allowances Appendix B'!$A$1:$E$266,4,FALSE))</f>
        <v>34</v>
      </c>
      <c r="Q598" s="24">
        <f t="shared" si="42"/>
        <v>17</v>
      </c>
    </row>
    <row r="599" spans="1:17" x14ac:dyDescent="0.3">
      <c r="A599" s="80" t="s">
        <v>1206</v>
      </c>
      <c r="B599" s="80" t="s">
        <v>1214</v>
      </c>
      <c r="C599" s="80" t="s">
        <v>1215</v>
      </c>
      <c r="D599" s="80" t="s">
        <v>113</v>
      </c>
      <c r="E599" s="81">
        <v>46023</v>
      </c>
      <c r="F599" s="81">
        <v>46387</v>
      </c>
      <c r="G599" s="80">
        <v>66</v>
      </c>
      <c r="H599" s="80">
        <v>52</v>
      </c>
      <c r="I599" s="80">
        <f t="shared" si="41"/>
        <v>118</v>
      </c>
      <c r="J599" s="82">
        <v>46204</v>
      </c>
      <c r="K599" s="80">
        <v>17</v>
      </c>
      <c r="L599" s="80">
        <v>12133</v>
      </c>
      <c r="N599" s="24">
        <f>IF($H599&gt;265,ROUND($H599*0.15,0),VLOOKUP($H599,'Office of Allowances Appendix B'!$A$1:$E$266,2,FALSE))</f>
        <v>8</v>
      </c>
      <c r="O599" s="24">
        <f>IF($H599&gt;265,ROUND($H599*0.25,0),VLOOKUP($H599,'Office of Allowances Appendix B'!$A$1:$E$266,3,FALSE))</f>
        <v>13</v>
      </c>
      <c r="P599" s="24">
        <f>IF($H599&gt;265,ROUND($H599*0.4,0),VLOOKUP($H599,'Office of Allowances Appendix B'!$A$1:$E$266,4,FALSE))</f>
        <v>21</v>
      </c>
      <c r="Q599" s="24">
        <f t="shared" si="42"/>
        <v>10</v>
      </c>
    </row>
    <row r="600" spans="1:17" x14ac:dyDescent="0.3">
      <c r="A600" s="80" t="s">
        <v>1206</v>
      </c>
      <c r="B600" s="80" t="s">
        <v>1216</v>
      </c>
      <c r="C600" s="80" t="s">
        <v>1217</v>
      </c>
      <c r="D600" s="80" t="s">
        <v>113</v>
      </c>
      <c r="E600" s="81">
        <v>46023</v>
      </c>
      <c r="F600" s="81">
        <v>46387</v>
      </c>
      <c r="G600" s="80">
        <v>55</v>
      </c>
      <c r="H600" s="80">
        <v>41</v>
      </c>
      <c r="I600" s="80">
        <f t="shared" si="41"/>
        <v>96</v>
      </c>
      <c r="J600" s="82">
        <v>46204</v>
      </c>
      <c r="K600" s="80">
        <v>17</v>
      </c>
      <c r="L600" s="80">
        <v>11603</v>
      </c>
      <c r="N600" s="24">
        <f>IF($H600&gt;265,ROUND($H600*0.15,0),VLOOKUP($H600,'Office of Allowances Appendix B'!$A$1:$E$266,2,FALSE))</f>
        <v>6</v>
      </c>
      <c r="O600" s="24">
        <f>IF($H600&gt;265,ROUND($H600*0.25,0),VLOOKUP($H600,'Office of Allowances Appendix B'!$A$1:$E$266,3,FALSE))</f>
        <v>10</v>
      </c>
      <c r="P600" s="24">
        <f>IF($H600&gt;265,ROUND($H600*0.4,0),VLOOKUP($H600,'Office of Allowances Appendix B'!$A$1:$E$266,4,FALSE))</f>
        <v>17</v>
      </c>
      <c r="Q600" s="24">
        <f t="shared" si="42"/>
        <v>8</v>
      </c>
    </row>
    <row r="601" spans="1:17" x14ac:dyDescent="0.3">
      <c r="A601" s="80" t="s">
        <v>1206</v>
      </c>
      <c r="B601" s="80" t="s">
        <v>1218</v>
      </c>
      <c r="C601" s="80" t="s">
        <v>1219</v>
      </c>
      <c r="D601" s="80" t="s">
        <v>113</v>
      </c>
      <c r="E601" s="81">
        <v>46023</v>
      </c>
      <c r="F601" s="81">
        <v>46387</v>
      </c>
      <c r="G601" s="80">
        <v>115</v>
      </c>
      <c r="H601" s="80">
        <v>56</v>
      </c>
      <c r="I601" s="80">
        <f t="shared" si="41"/>
        <v>171</v>
      </c>
      <c r="J601" s="82">
        <v>46204</v>
      </c>
      <c r="K601" s="80">
        <v>17</v>
      </c>
      <c r="L601" s="80">
        <v>12183</v>
      </c>
      <c r="N601" s="24">
        <f>IF($H601&gt;265,ROUND($H601*0.15,0),VLOOKUP($H601,'Office of Allowances Appendix B'!$A$1:$E$266,2,FALSE))</f>
        <v>8</v>
      </c>
      <c r="O601" s="24">
        <f>IF($H601&gt;265,ROUND($H601*0.25,0),VLOOKUP($H601,'Office of Allowances Appendix B'!$A$1:$E$266,3,FALSE))</f>
        <v>14</v>
      </c>
      <c r="P601" s="24">
        <f>IF($H601&gt;265,ROUND($H601*0.4,0),VLOOKUP($H601,'Office of Allowances Appendix B'!$A$1:$E$266,4,FALSE))</f>
        <v>23</v>
      </c>
      <c r="Q601" s="24">
        <f t="shared" si="42"/>
        <v>11</v>
      </c>
    </row>
    <row r="602" spans="1:17" x14ac:dyDescent="0.3">
      <c r="A602" s="80" t="s">
        <v>1206</v>
      </c>
      <c r="B602" s="80" t="s">
        <v>1220</v>
      </c>
      <c r="C602" s="80" t="s">
        <v>1221</v>
      </c>
      <c r="D602" s="80" t="s">
        <v>113</v>
      </c>
      <c r="E602" s="81">
        <v>46023</v>
      </c>
      <c r="F602" s="81">
        <v>46387</v>
      </c>
      <c r="G602" s="80">
        <v>66</v>
      </c>
      <c r="H602" s="80">
        <v>45</v>
      </c>
      <c r="I602" s="80">
        <f t="shared" si="41"/>
        <v>111</v>
      </c>
      <c r="J602" s="82">
        <v>46204</v>
      </c>
      <c r="K602" s="80">
        <v>17</v>
      </c>
      <c r="L602" s="80">
        <v>12442</v>
      </c>
      <c r="N602" s="24">
        <f>IF($H602&gt;265,ROUND($H602*0.15,0),VLOOKUP($H602,'Office of Allowances Appendix B'!$A$1:$E$266,2,FALSE))</f>
        <v>7</v>
      </c>
      <c r="O602" s="24">
        <f>IF($H602&gt;265,ROUND($H602*0.25,0),VLOOKUP($H602,'Office of Allowances Appendix B'!$A$1:$E$266,3,FALSE))</f>
        <v>11</v>
      </c>
      <c r="P602" s="24">
        <f>IF($H602&gt;265,ROUND($H602*0.4,0),VLOOKUP($H602,'Office of Allowances Appendix B'!$A$1:$E$266,4,FALSE))</f>
        <v>18</v>
      </c>
      <c r="Q602" s="24">
        <f t="shared" si="42"/>
        <v>9</v>
      </c>
    </row>
    <row r="603" spans="1:17" x14ac:dyDescent="0.3">
      <c r="A603" s="80" t="s">
        <v>1206</v>
      </c>
      <c r="B603" s="80" t="s">
        <v>1222</v>
      </c>
      <c r="C603" s="80" t="s">
        <v>1223</v>
      </c>
      <c r="D603" s="80"/>
      <c r="E603" s="81">
        <v>46023</v>
      </c>
      <c r="F603" s="81">
        <v>46173</v>
      </c>
      <c r="G603" s="80">
        <v>157</v>
      </c>
      <c r="H603" s="80">
        <v>94</v>
      </c>
      <c r="I603" s="80">
        <f t="shared" si="41"/>
        <v>251</v>
      </c>
      <c r="J603" s="82">
        <v>46204</v>
      </c>
      <c r="K603" s="80">
        <v>17</v>
      </c>
      <c r="L603" s="80">
        <v>11604</v>
      </c>
      <c r="N603" s="24">
        <f>IF($H603&gt;265,ROUND($H603*0.15,0),VLOOKUP($H603,'Office of Allowances Appendix B'!$A$1:$E$266,2,FALSE))</f>
        <v>14</v>
      </c>
      <c r="O603" s="24">
        <f>IF($H603&gt;265,ROUND($H603*0.25,0),VLOOKUP($H603,'Office of Allowances Appendix B'!$A$1:$E$266,3,FALSE))</f>
        <v>24</v>
      </c>
      <c r="P603" s="24">
        <f>IF($H603&gt;265,ROUND($H603*0.4,0),VLOOKUP($H603,'Office of Allowances Appendix B'!$A$1:$E$266,4,FALSE))</f>
        <v>37</v>
      </c>
      <c r="Q603" s="24">
        <f t="shared" si="42"/>
        <v>19</v>
      </c>
    </row>
    <row r="604" spans="1:17" x14ac:dyDescent="0.3">
      <c r="A604" s="80" t="s">
        <v>1206</v>
      </c>
      <c r="B604" s="80" t="s">
        <v>1222</v>
      </c>
      <c r="C604" s="80" t="s">
        <v>1223</v>
      </c>
      <c r="D604" s="80" t="s">
        <v>113</v>
      </c>
      <c r="E604" s="81">
        <v>46174</v>
      </c>
      <c r="F604" s="81">
        <v>46265</v>
      </c>
      <c r="G604" s="80">
        <v>309</v>
      </c>
      <c r="H604" s="80">
        <v>109</v>
      </c>
      <c r="I604" s="80">
        <f t="shared" ref="I604:I670" si="46">SUM(G604+H604)</f>
        <v>418</v>
      </c>
      <c r="J604" s="82">
        <v>46204</v>
      </c>
      <c r="K604" s="80">
        <v>17</v>
      </c>
      <c r="L604" s="80">
        <v>11604</v>
      </c>
      <c r="N604" s="24">
        <f>IF($H604&gt;265,ROUND($H604*0.15,0),VLOOKUP($H604,'Office of Allowances Appendix B'!$A$1:$E$266,2,FALSE))</f>
        <v>16</v>
      </c>
      <c r="O604" s="24">
        <f>IF($H604&gt;265,ROUND($H604*0.25,0),VLOOKUP($H604,'Office of Allowances Appendix B'!$A$1:$E$266,3,FALSE))</f>
        <v>27</v>
      </c>
      <c r="P604" s="24">
        <f>IF($H604&gt;265,ROUND($H604*0.4,0),VLOOKUP($H604,'Office of Allowances Appendix B'!$A$1:$E$266,4,FALSE))</f>
        <v>44</v>
      </c>
      <c r="Q604" s="24">
        <f t="shared" si="42"/>
        <v>22</v>
      </c>
    </row>
    <row r="605" spans="1:17" x14ac:dyDescent="0.3">
      <c r="A605" s="80" t="s">
        <v>1206</v>
      </c>
      <c r="B605" s="80" t="s">
        <v>1222</v>
      </c>
      <c r="C605" s="80" t="s">
        <v>1223</v>
      </c>
      <c r="D605" s="80" t="s">
        <v>140</v>
      </c>
      <c r="E605" s="81">
        <v>46266</v>
      </c>
      <c r="F605" s="81">
        <v>46387</v>
      </c>
      <c r="G605" s="80">
        <v>157</v>
      </c>
      <c r="H605" s="80">
        <v>94</v>
      </c>
      <c r="I605" s="80">
        <f t="shared" si="46"/>
        <v>251</v>
      </c>
      <c r="J605" s="82">
        <v>46204</v>
      </c>
      <c r="K605" s="80">
        <v>17</v>
      </c>
      <c r="L605" s="80">
        <v>11604</v>
      </c>
      <c r="N605" s="24">
        <f>IF($H605&gt;265,ROUND($H605*0.15,0),VLOOKUP($H605,'Office of Allowances Appendix B'!$A$1:$E$266,2,FALSE))</f>
        <v>14</v>
      </c>
      <c r="O605" s="24">
        <f>IF($H605&gt;265,ROUND($H605*0.25,0),VLOOKUP($H605,'Office of Allowances Appendix B'!$A$1:$E$266,3,FALSE))</f>
        <v>24</v>
      </c>
      <c r="P605" s="24">
        <f>IF($H605&gt;265,ROUND($H605*0.4,0),VLOOKUP($H605,'Office of Allowances Appendix B'!$A$1:$E$266,4,FALSE))</f>
        <v>37</v>
      </c>
      <c r="Q605" s="24">
        <f t="shared" si="42"/>
        <v>19</v>
      </c>
    </row>
    <row r="606" spans="1:17" x14ac:dyDescent="0.3">
      <c r="A606" s="80" t="s">
        <v>1206</v>
      </c>
      <c r="B606" s="80" t="s">
        <v>1224</v>
      </c>
      <c r="C606" s="80" t="s">
        <v>1225</v>
      </c>
      <c r="D606" s="80" t="s">
        <v>113</v>
      </c>
      <c r="E606" s="81">
        <v>46023</v>
      </c>
      <c r="F606" s="81">
        <v>46387</v>
      </c>
      <c r="G606" s="80">
        <v>145</v>
      </c>
      <c r="H606" s="80">
        <v>109</v>
      </c>
      <c r="I606" s="80">
        <f t="shared" si="46"/>
        <v>254</v>
      </c>
      <c r="J606" s="82">
        <v>46204</v>
      </c>
      <c r="K606" s="80">
        <v>17</v>
      </c>
      <c r="L606" s="80">
        <v>12804</v>
      </c>
      <c r="N606" s="24">
        <f>IF($H606&gt;265,ROUND($H606*0.15,0),VLOOKUP($H606,'Office of Allowances Appendix B'!$A$1:$E$266,2,FALSE))</f>
        <v>16</v>
      </c>
      <c r="O606" s="24">
        <f>IF($H606&gt;265,ROUND($H606*0.25,0),VLOOKUP($H606,'Office of Allowances Appendix B'!$A$1:$E$266,3,FALSE))</f>
        <v>27</v>
      </c>
      <c r="P606" s="24">
        <f>IF($H606&gt;265,ROUND($H606*0.4,0),VLOOKUP($H606,'Office of Allowances Appendix B'!$A$1:$E$266,4,FALSE))</f>
        <v>44</v>
      </c>
      <c r="Q606" s="24">
        <f t="shared" si="42"/>
        <v>22</v>
      </c>
    </row>
    <row r="607" spans="1:17" x14ac:dyDescent="0.3">
      <c r="A607" s="80" t="s">
        <v>1206</v>
      </c>
      <c r="B607" s="80" t="s">
        <v>1226</v>
      </c>
      <c r="C607" s="80" t="s">
        <v>1227</v>
      </c>
      <c r="D607" s="80" t="s">
        <v>113</v>
      </c>
      <c r="E607" s="81">
        <v>46023</v>
      </c>
      <c r="F607" s="81">
        <v>46387</v>
      </c>
      <c r="G607" s="80">
        <v>51</v>
      </c>
      <c r="H607" s="80">
        <v>51</v>
      </c>
      <c r="I607" s="80">
        <f t="shared" si="46"/>
        <v>102</v>
      </c>
      <c r="J607" s="82">
        <v>46204</v>
      </c>
      <c r="K607" s="80">
        <v>17</v>
      </c>
      <c r="L607" s="80">
        <v>10793</v>
      </c>
      <c r="N607" s="24">
        <f>IF($H607&gt;265,ROUND($H607*0.15,0),VLOOKUP($H607,'Office of Allowances Appendix B'!$A$1:$E$266,2,FALSE))</f>
        <v>8</v>
      </c>
      <c r="O607" s="24">
        <f>IF($H607&gt;265,ROUND($H607*0.25,0),VLOOKUP($H607,'Office of Allowances Appendix B'!$A$1:$E$266,3,FALSE))</f>
        <v>13</v>
      </c>
      <c r="P607" s="24">
        <f>IF($H607&gt;265,ROUND($H607*0.4,0),VLOOKUP($H607,'Office of Allowances Appendix B'!$A$1:$E$266,4,FALSE))</f>
        <v>20</v>
      </c>
      <c r="Q607" s="24">
        <f t="shared" si="42"/>
        <v>10</v>
      </c>
    </row>
    <row r="608" spans="1:17" x14ac:dyDescent="0.3">
      <c r="A608" s="80" t="s">
        <v>1206</v>
      </c>
      <c r="B608" s="80" t="s">
        <v>1228</v>
      </c>
      <c r="C608" s="80" t="s">
        <v>1229</v>
      </c>
      <c r="D608" s="80" t="s">
        <v>113</v>
      </c>
      <c r="E608" s="81">
        <v>46023</v>
      </c>
      <c r="F608" s="81">
        <v>46387</v>
      </c>
      <c r="G608" s="80">
        <v>81</v>
      </c>
      <c r="H608" s="80">
        <v>59</v>
      </c>
      <c r="I608" s="80">
        <f t="shared" si="46"/>
        <v>140</v>
      </c>
      <c r="J608" s="82">
        <v>46204</v>
      </c>
      <c r="K608" s="80">
        <v>17</v>
      </c>
      <c r="L608" s="80">
        <v>13517</v>
      </c>
      <c r="N608" s="24">
        <f>IF($H608&gt;265,ROUND($H608*0.15,0),VLOOKUP($H608,'Office of Allowances Appendix B'!$A$1:$E$266,2,FALSE))</f>
        <v>9</v>
      </c>
      <c r="O608" s="24">
        <f>IF($H608&gt;265,ROUND($H608*0.25,0),VLOOKUP($H608,'Office of Allowances Appendix B'!$A$1:$E$266,3,FALSE))</f>
        <v>15</v>
      </c>
      <c r="P608" s="24">
        <f>IF($H608&gt;265,ROUND($H608*0.4,0),VLOOKUP($H608,'Office of Allowances Appendix B'!$A$1:$E$266,4,FALSE))</f>
        <v>24</v>
      </c>
      <c r="Q608" s="24">
        <f t="shared" si="42"/>
        <v>11</v>
      </c>
    </row>
    <row r="609" spans="1:17" x14ac:dyDescent="0.3">
      <c r="A609" s="80" t="s">
        <v>1206</v>
      </c>
      <c r="B609" s="80" t="s">
        <v>1230</v>
      </c>
      <c r="C609" s="80" t="s">
        <v>1231</v>
      </c>
      <c r="D609" s="80" t="s">
        <v>113</v>
      </c>
      <c r="E609" s="81">
        <v>46023</v>
      </c>
      <c r="F609" s="81">
        <v>46387</v>
      </c>
      <c r="G609" s="80">
        <v>120</v>
      </c>
      <c r="H609" s="80">
        <v>104</v>
      </c>
      <c r="I609" s="80">
        <f t="shared" si="46"/>
        <v>224</v>
      </c>
      <c r="J609" s="82">
        <v>46204</v>
      </c>
      <c r="K609" s="80">
        <v>17</v>
      </c>
      <c r="L609" s="80">
        <v>10285</v>
      </c>
      <c r="N609" s="24">
        <f>IF($H609&gt;265,ROUND($H609*0.15,0),VLOOKUP($H609,'Office of Allowances Appendix B'!$A$1:$E$266,2,FALSE))</f>
        <v>16</v>
      </c>
      <c r="O609" s="24">
        <f>IF($H609&gt;265,ROUND($H609*0.25,0),VLOOKUP($H609,'Office of Allowances Appendix B'!$A$1:$E$266,3,FALSE))</f>
        <v>26</v>
      </c>
      <c r="P609" s="24">
        <f>IF($H609&gt;265,ROUND($H609*0.4,0),VLOOKUP($H609,'Office of Allowances Appendix B'!$A$1:$E$266,4,FALSE))</f>
        <v>41</v>
      </c>
      <c r="Q609" s="24">
        <f t="shared" ref="Q609:Q673" si="47">H609-SUM(N609:P609)</f>
        <v>21</v>
      </c>
    </row>
    <row r="610" spans="1:17" x14ac:dyDescent="0.3">
      <c r="A610" s="80" t="s">
        <v>1206</v>
      </c>
      <c r="B610" s="80" t="s">
        <v>1232</v>
      </c>
      <c r="C610" s="80" t="s">
        <v>1233</v>
      </c>
      <c r="D610" s="80" t="s">
        <v>113</v>
      </c>
      <c r="E610" s="81">
        <v>46023</v>
      </c>
      <c r="F610" s="81">
        <v>46387</v>
      </c>
      <c r="G610" s="80">
        <v>48</v>
      </c>
      <c r="H610" s="80">
        <v>58</v>
      </c>
      <c r="I610" s="80">
        <f t="shared" si="46"/>
        <v>106</v>
      </c>
      <c r="J610" s="82">
        <v>46204</v>
      </c>
      <c r="K610" s="80">
        <v>17</v>
      </c>
      <c r="L610" s="80">
        <v>11605</v>
      </c>
      <c r="N610" s="24">
        <f>IF($H610&gt;265,ROUND($H610*0.15,0),VLOOKUP($H610,'Office of Allowances Appendix B'!$A$1:$E$266,2,FALSE))</f>
        <v>9</v>
      </c>
      <c r="O610" s="24">
        <f>IF($H610&gt;265,ROUND($H610*0.25,0),VLOOKUP($H610,'Office of Allowances Appendix B'!$A$1:$E$266,3,FALSE))</f>
        <v>15</v>
      </c>
      <c r="P610" s="24">
        <f>IF($H610&gt;265,ROUND($H610*0.4,0),VLOOKUP($H610,'Office of Allowances Appendix B'!$A$1:$E$266,4,FALSE))</f>
        <v>23</v>
      </c>
      <c r="Q610" s="24">
        <f t="shared" si="47"/>
        <v>11</v>
      </c>
    </row>
    <row r="611" spans="1:17" x14ac:dyDescent="0.3">
      <c r="A611" s="80" t="s">
        <v>1206</v>
      </c>
      <c r="B611" s="80" t="s">
        <v>1234</v>
      </c>
      <c r="C611" s="80" t="s">
        <v>1235</v>
      </c>
      <c r="D611" s="80" t="s">
        <v>113</v>
      </c>
      <c r="E611" s="81">
        <v>46023</v>
      </c>
      <c r="F611" s="81">
        <v>46387</v>
      </c>
      <c r="G611" s="80">
        <v>62</v>
      </c>
      <c r="H611" s="80">
        <v>47</v>
      </c>
      <c r="I611" s="80">
        <f t="shared" si="46"/>
        <v>109</v>
      </c>
      <c r="J611" s="82">
        <v>46204</v>
      </c>
      <c r="K611" s="80">
        <v>17</v>
      </c>
      <c r="L611" s="80">
        <v>10792</v>
      </c>
      <c r="N611" s="24">
        <f>IF($H611&gt;265,ROUND($H611*0.15,0),VLOOKUP($H611,'Office of Allowances Appendix B'!$A$1:$E$266,2,FALSE))</f>
        <v>7</v>
      </c>
      <c r="O611" s="24">
        <f>IF($H611&gt;265,ROUND($H611*0.25,0),VLOOKUP($H611,'Office of Allowances Appendix B'!$A$1:$E$266,3,FALSE))</f>
        <v>12</v>
      </c>
      <c r="P611" s="24">
        <f>IF($H611&gt;265,ROUND($H611*0.4,0),VLOOKUP($H611,'Office of Allowances Appendix B'!$A$1:$E$266,4,FALSE))</f>
        <v>19</v>
      </c>
      <c r="Q611" s="24">
        <f t="shared" si="47"/>
        <v>9</v>
      </c>
    </row>
    <row r="612" spans="1:17" x14ac:dyDescent="0.3">
      <c r="A612" s="80" t="s">
        <v>1206</v>
      </c>
      <c r="B612" s="80" t="s">
        <v>1236</v>
      </c>
      <c r="C612" s="80" t="s">
        <v>1237</v>
      </c>
      <c r="D612" s="80" t="s">
        <v>113</v>
      </c>
      <c r="E612" s="81">
        <v>46023</v>
      </c>
      <c r="F612" s="81">
        <v>46387</v>
      </c>
      <c r="G612" s="80">
        <v>155</v>
      </c>
      <c r="H612" s="80">
        <v>68</v>
      </c>
      <c r="I612" s="80">
        <f t="shared" si="46"/>
        <v>223</v>
      </c>
      <c r="J612" s="82">
        <v>46204</v>
      </c>
      <c r="K612" s="80">
        <v>17</v>
      </c>
      <c r="L612" s="80">
        <v>19992</v>
      </c>
      <c r="N612" s="24">
        <f>IF($H612&gt;265,ROUND($H612*0.15,0),VLOOKUP($H612,'Office of Allowances Appendix B'!$A$1:$E$266,2,FALSE))</f>
        <v>10</v>
      </c>
      <c r="O612" s="24">
        <f>IF($H612&gt;265,ROUND($H612*0.25,0),VLOOKUP($H612,'Office of Allowances Appendix B'!$A$1:$E$266,3,FALSE))</f>
        <v>17</v>
      </c>
      <c r="P612" s="24">
        <f>IF($H612&gt;265,ROUND($H612*0.4,0),VLOOKUP($H612,'Office of Allowances Appendix B'!$A$1:$E$266,4,FALSE))</f>
        <v>27</v>
      </c>
      <c r="Q612" s="24">
        <f t="shared" si="47"/>
        <v>14</v>
      </c>
    </row>
    <row r="613" spans="1:17" x14ac:dyDescent="0.3">
      <c r="A613" s="80" t="s">
        <v>1206</v>
      </c>
      <c r="B613" s="80" t="s">
        <v>1238</v>
      </c>
      <c r="C613" s="80" t="s">
        <v>1239</v>
      </c>
      <c r="D613" s="80" t="s">
        <v>113</v>
      </c>
      <c r="E613" s="81">
        <v>46023</v>
      </c>
      <c r="F613" s="81">
        <v>46387</v>
      </c>
      <c r="G613" s="80">
        <v>245</v>
      </c>
      <c r="H613" s="80">
        <v>119</v>
      </c>
      <c r="I613" s="80">
        <f t="shared" si="46"/>
        <v>364</v>
      </c>
      <c r="J613" s="82">
        <v>46204</v>
      </c>
      <c r="K613" s="80">
        <v>17</v>
      </c>
      <c r="L613" s="80">
        <v>10283</v>
      </c>
      <c r="N613" s="24">
        <f>IF($H613&gt;265,ROUND($H613*0.15,0),VLOOKUP($H613,'Office of Allowances Appendix B'!$A$1:$E$266,2,FALSE))</f>
        <v>18</v>
      </c>
      <c r="O613" s="24">
        <f>IF($H613&gt;265,ROUND($H613*0.25,0),VLOOKUP($H613,'Office of Allowances Appendix B'!$A$1:$E$266,3,FALSE))</f>
        <v>30</v>
      </c>
      <c r="P613" s="24">
        <f>IF($H613&gt;265,ROUND($H613*0.4,0),VLOOKUP($H613,'Office of Allowances Appendix B'!$A$1:$E$266,4,FALSE))</f>
        <v>48</v>
      </c>
      <c r="Q613" s="24">
        <f t="shared" si="47"/>
        <v>23</v>
      </c>
    </row>
    <row r="614" spans="1:17" x14ac:dyDescent="0.3">
      <c r="A614" s="80" t="s">
        <v>1206</v>
      </c>
      <c r="B614" s="80" t="s">
        <v>1240</v>
      </c>
      <c r="C614" s="80" t="s">
        <v>1241</v>
      </c>
      <c r="D614" s="80" t="s">
        <v>113</v>
      </c>
      <c r="E614" s="81">
        <v>46023</v>
      </c>
      <c r="F614" s="81">
        <v>46387</v>
      </c>
      <c r="G614" s="80">
        <v>88</v>
      </c>
      <c r="H614" s="80">
        <v>66</v>
      </c>
      <c r="I614" s="80">
        <f t="shared" si="46"/>
        <v>154</v>
      </c>
      <c r="J614" s="82">
        <v>46204</v>
      </c>
      <c r="K614" s="80">
        <v>17</v>
      </c>
      <c r="L614" s="80">
        <v>12732</v>
      </c>
      <c r="N614" s="24">
        <f>IF($H614&gt;265,ROUND($H614*0.15,0),VLOOKUP($H614,'Office of Allowances Appendix B'!$A$1:$E$266,2,FALSE))</f>
        <v>10</v>
      </c>
      <c r="O614" s="24">
        <f>IF($H614&gt;265,ROUND($H614*0.25,0),VLOOKUP($H614,'Office of Allowances Appendix B'!$A$1:$E$266,3,FALSE))</f>
        <v>17</v>
      </c>
      <c r="P614" s="24">
        <f>IF($H614&gt;265,ROUND($H614*0.4,0),VLOOKUP($H614,'Office of Allowances Appendix B'!$A$1:$E$266,4,FALSE))</f>
        <v>26</v>
      </c>
      <c r="Q614" s="24">
        <f t="shared" si="47"/>
        <v>13</v>
      </c>
    </row>
    <row r="615" spans="1:17" x14ac:dyDescent="0.3">
      <c r="A615" s="80" t="s">
        <v>1206</v>
      </c>
      <c r="B615" s="80" t="s">
        <v>1242</v>
      </c>
      <c r="C615" s="80" t="s">
        <v>1243</v>
      </c>
      <c r="D615" s="80" t="s">
        <v>113</v>
      </c>
      <c r="E615" s="81">
        <v>46023</v>
      </c>
      <c r="F615" s="81">
        <v>46387</v>
      </c>
      <c r="G615" s="80">
        <v>115</v>
      </c>
      <c r="H615" s="80">
        <v>99</v>
      </c>
      <c r="I615" s="80">
        <f t="shared" si="46"/>
        <v>214</v>
      </c>
      <c r="J615" s="82">
        <v>46204</v>
      </c>
      <c r="K615" s="80">
        <v>17</v>
      </c>
      <c r="L615" s="80">
        <v>10286</v>
      </c>
      <c r="N615" s="24">
        <f>IF($H615&gt;265,ROUND($H615*0.15,0),VLOOKUP($H615,'Office of Allowances Appendix B'!$A$1:$E$266,2,FALSE))</f>
        <v>15</v>
      </c>
      <c r="O615" s="24">
        <f>IF($H615&gt;265,ROUND($H615*0.25,0),VLOOKUP($H615,'Office of Allowances Appendix B'!$A$1:$E$266,3,FALSE))</f>
        <v>25</v>
      </c>
      <c r="P615" s="24">
        <f>IF($H615&gt;265,ROUND($H615*0.4,0),VLOOKUP($H615,'Office of Allowances Appendix B'!$A$1:$E$266,4,FALSE))</f>
        <v>40</v>
      </c>
      <c r="Q615" s="24">
        <f t="shared" si="47"/>
        <v>19</v>
      </c>
    </row>
    <row r="616" spans="1:17" x14ac:dyDescent="0.3">
      <c r="A616" s="80" t="s">
        <v>1206</v>
      </c>
      <c r="B616" s="80" t="s">
        <v>1244</v>
      </c>
      <c r="C616" s="80" t="s">
        <v>1245</v>
      </c>
      <c r="D616" s="80" t="s">
        <v>113</v>
      </c>
      <c r="E616" s="81">
        <v>46023</v>
      </c>
      <c r="F616" s="81">
        <v>46387</v>
      </c>
      <c r="G616" s="80">
        <v>90</v>
      </c>
      <c r="H616" s="80">
        <v>58</v>
      </c>
      <c r="I616" s="80">
        <f t="shared" si="46"/>
        <v>148</v>
      </c>
      <c r="J616" s="82">
        <v>46204</v>
      </c>
      <c r="K616" s="80">
        <v>17</v>
      </c>
      <c r="L616" s="80">
        <v>11606</v>
      </c>
      <c r="N616" s="24">
        <f>IF($H616&gt;265,ROUND($H616*0.15,0),VLOOKUP($H616,'Office of Allowances Appendix B'!$A$1:$E$266,2,FALSE))</f>
        <v>9</v>
      </c>
      <c r="O616" s="24">
        <f>IF($H616&gt;265,ROUND($H616*0.25,0),VLOOKUP($H616,'Office of Allowances Appendix B'!$A$1:$E$266,3,FALSE))</f>
        <v>15</v>
      </c>
      <c r="P616" s="24">
        <f>IF($H616&gt;265,ROUND($H616*0.4,0),VLOOKUP($H616,'Office of Allowances Appendix B'!$A$1:$E$266,4,FALSE))</f>
        <v>23</v>
      </c>
      <c r="Q616" s="24">
        <f t="shared" si="47"/>
        <v>11</v>
      </c>
    </row>
    <row r="617" spans="1:17" x14ac:dyDescent="0.3">
      <c r="A617" s="80" t="s">
        <v>1206</v>
      </c>
      <c r="B617" s="80" t="s">
        <v>1246</v>
      </c>
      <c r="C617" s="80" t="s">
        <v>1247</v>
      </c>
      <c r="D617" s="80" t="s">
        <v>113</v>
      </c>
      <c r="E617" s="81">
        <v>46023</v>
      </c>
      <c r="F617" s="81">
        <v>46387</v>
      </c>
      <c r="G617" s="80">
        <v>58</v>
      </c>
      <c r="H617" s="80">
        <v>39</v>
      </c>
      <c r="I617" s="80">
        <f t="shared" si="46"/>
        <v>97</v>
      </c>
      <c r="J617" s="82">
        <v>46204</v>
      </c>
      <c r="K617" s="80">
        <v>17</v>
      </c>
      <c r="L617" s="80">
        <v>10799</v>
      </c>
      <c r="N617" s="24">
        <f>IF($H617&gt;265,ROUND($H617*0.15,0),VLOOKUP($H617,'Office of Allowances Appendix B'!$A$1:$E$266,2,FALSE))</f>
        <v>6</v>
      </c>
      <c r="O617" s="24">
        <f>IF($H617&gt;265,ROUND($H617*0.25,0),VLOOKUP($H617,'Office of Allowances Appendix B'!$A$1:$E$266,3,FALSE))</f>
        <v>10</v>
      </c>
      <c r="P617" s="24">
        <f>IF($H617&gt;265,ROUND($H617*0.4,0),VLOOKUP($H617,'Office of Allowances Appendix B'!$A$1:$E$266,4,FALSE))</f>
        <v>16</v>
      </c>
      <c r="Q617" s="24">
        <f t="shared" ref="Q617" si="48">H617-SUM(N617:P617)</f>
        <v>7</v>
      </c>
    </row>
    <row r="618" spans="1:17" x14ac:dyDescent="0.3">
      <c r="A618" s="80" t="s">
        <v>1206</v>
      </c>
      <c r="B618" s="80" t="s">
        <v>1248</v>
      </c>
      <c r="C618" s="80" t="s">
        <v>1249</v>
      </c>
      <c r="D618" s="80" t="s">
        <v>113</v>
      </c>
      <c r="E618" s="81">
        <v>46023</v>
      </c>
      <c r="F618" s="81">
        <v>46387</v>
      </c>
      <c r="G618" s="80">
        <v>141</v>
      </c>
      <c r="H618" s="80">
        <v>76</v>
      </c>
      <c r="I618" s="80">
        <f t="shared" si="46"/>
        <v>217</v>
      </c>
      <c r="J618" s="82">
        <v>46204</v>
      </c>
      <c r="K618" s="80">
        <v>17</v>
      </c>
      <c r="L618" s="80">
        <v>11607</v>
      </c>
      <c r="N618" s="24">
        <f>IF($H618&gt;265,ROUND($H618*0.15,0),VLOOKUP($H618,'Office of Allowances Appendix B'!$A$1:$E$266,2,FALSE))</f>
        <v>11</v>
      </c>
      <c r="O618" s="24">
        <f>IF($H618&gt;265,ROUND($H618*0.25,0),VLOOKUP($H618,'Office of Allowances Appendix B'!$A$1:$E$266,3,FALSE))</f>
        <v>19</v>
      </c>
      <c r="P618" s="24">
        <f>IF($H618&gt;265,ROUND($H618*0.4,0),VLOOKUP($H618,'Office of Allowances Appendix B'!$A$1:$E$266,4,FALSE))</f>
        <v>31</v>
      </c>
      <c r="Q618" s="24">
        <f t="shared" si="47"/>
        <v>15</v>
      </c>
    </row>
    <row r="619" spans="1:17" x14ac:dyDescent="0.3">
      <c r="A619" s="80" t="s">
        <v>1250</v>
      </c>
      <c r="B619" s="80" t="s">
        <v>109</v>
      </c>
      <c r="C619" s="80" t="s">
        <v>1251</v>
      </c>
      <c r="D619" s="80" t="s">
        <v>113</v>
      </c>
      <c r="E619" s="81">
        <v>46023</v>
      </c>
      <c r="F619" s="81">
        <v>46387</v>
      </c>
      <c r="G619" s="80">
        <v>56</v>
      </c>
      <c r="H619" s="80">
        <v>46</v>
      </c>
      <c r="I619" s="80">
        <f t="shared" si="46"/>
        <v>102</v>
      </c>
      <c r="J619" s="82">
        <v>39630</v>
      </c>
      <c r="K619" s="80"/>
      <c r="L619" s="80">
        <v>13886</v>
      </c>
      <c r="N619" s="24">
        <f>IF($H619&gt;265,ROUND($H619*0.15,0),VLOOKUP($H619,'Office of Allowances Appendix B'!$A$1:$E$266,2,FALSE))</f>
        <v>7</v>
      </c>
      <c r="O619" s="24">
        <f>IF($H619&gt;265,ROUND($H619*0.25,0),VLOOKUP($H619,'Office of Allowances Appendix B'!$A$1:$E$266,3,FALSE))</f>
        <v>12</v>
      </c>
      <c r="P619" s="24">
        <f>IF($H619&gt;265,ROUND($H619*0.4,0),VLOOKUP($H619,'Office of Allowances Appendix B'!$A$1:$E$266,4,FALSE))</f>
        <v>18</v>
      </c>
      <c r="Q619" s="24">
        <f t="shared" si="47"/>
        <v>9</v>
      </c>
    </row>
    <row r="620" spans="1:17" x14ac:dyDescent="0.3">
      <c r="A620" s="80" t="s">
        <v>1250</v>
      </c>
      <c r="B620" s="80" t="s">
        <v>1252</v>
      </c>
      <c r="C620" s="80" t="s">
        <v>1253</v>
      </c>
      <c r="D620" s="80" t="s">
        <v>113</v>
      </c>
      <c r="E620" s="81">
        <v>46023</v>
      </c>
      <c r="F620" s="81">
        <v>46387</v>
      </c>
      <c r="G620" s="80">
        <v>108</v>
      </c>
      <c r="H620" s="80">
        <v>64</v>
      </c>
      <c r="I620" s="80">
        <f t="shared" si="46"/>
        <v>172</v>
      </c>
      <c r="J620" s="82">
        <v>45870</v>
      </c>
      <c r="K620" s="80"/>
      <c r="L620" s="80">
        <v>13885</v>
      </c>
      <c r="N620" s="24">
        <f>IF($H620&gt;265,ROUND($H620*0.15,0),VLOOKUP($H620,'Office of Allowances Appendix B'!$A$1:$E$266,2,FALSE))</f>
        <v>10</v>
      </c>
      <c r="O620" s="24">
        <f>IF($H620&gt;265,ROUND($H620*0.25,0),VLOOKUP($H620,'Office of Allowances Appendix B'!$A$1:$E$266,3,FALSE))</f>
        <v>16</v>
      </c>
      <c r="P620" s="24">
        <f>IF($H620&gt;265,ROUND($H620*0.4,0),VLOOKUP($H620,'Office of Allowances Appendix B'!$A$1:$E$266,4,FALSE))</f>
        <v>25</v>
      </c>
      <c r="Q620" s="24">
        <f t="shared" si="47"/>
        <v>13</v>
      </c>
    </row>
    <row r="621" spans="1:17" x14ac:dyDescent="0.3">
      <c r="A621" s="80" t="s">
        <v>1254</v>
      </c>
      <c r="B621" s="80" t="s">
        <v>109</v>
      </c>
      <c r="C621" s="80" t="s">
        <v>1255</v>
      </c>
      <c r="D621" s="80" t="s">
        <v>113</v>
      </c>
      <c r="E621" s="81">
        <v>46023</v>
      </c>
      <c r="F621" s="81">
        <v>46387</v>
      </c>
      <c r="G621" s="80">
        <v>285</v>
      </c>
      <c r="H621" s="80">
        <v>143</v>
      </c>
      <c r="I621" s="80">
        <f t="shared" si="46"/>
        <v>428</v>
      </c>
      <c r="J621" s="82">
        <v>45689</v>
      </c>
      <c r="K621" s="80">
        <v>2</v>
      </c>
      <c r="L621" s="80">
        <v>11813</v>
      </c>
      <c r="N621" s="24">
        <f>IF($H621&gt;265,ROUND($H621*0.15,0),VLOOKUP($H621,'Office of Allowances Appendix B'!$A$1:$E$266,2,FALSE))</f>
        <v>21</v>
      </c>
      <c r="O621" s="24">
        <f>IF($H621&gt;265,ROUND($H621*0.25,0),VLOOKUP($H621,'Office of Allowances Appendix B'!$A$1:$E$266,3,FALSE))</f>
        <v>36</v>
      </c>
      <c r="P621" s="24">
        <f>IF($H621&gt;265,ROUND($H621*0.4,0),VLOOKUP($H621,'Office of Allowances Appendix B'!$A$1:$E$266,4,FALSE))</f>
        <v>57</v>
      </c>
      <c r="Q621" s="24">
        <f t="shared" si="47"/>
        <v>29</v>
      </c>
    </row>
    <row r="622" spans="1:17" x14ac:dyDescent="0.3">
      <c r="A622" s="80" t="s">
        <v>1254</v>
      </c>
      <c r="B622" s="80" t="s">
        <v>1256</v>
      </c>
      <c r="C622" s="80" t="s">
        <v>1257</v>
      </c>
      <c r="D622" s="80" t="s">
        <v>113</v>
      </c>
      <c r="E622" s="81">
        <v>46023</v>
      </c>
      <c r="F622" s="81">
        <v>46387</v>
      </c>
      <c r="G622" s="80">
        <v>285</v>
      </c>
      <c r="H622" s="80">
        <v>143</v>
      </c>
      <c r="I622" s="80">
        <f t="shared" si="46"/>
        <v>428</v>
      </c>
      <c r="J622" s="82">
        <v>45689</v>
      </c>
      <c r="K622" s="80">
        <v>2</v>
      </c>
      <c r="L622" s="80">
        <v>10348</v>
      </c>
      <c r="N622" s="24">
        <f>IF($H622&gt;265,ROUND($H622*0.15,0),VLOOKUP($H622,'Office of Allowances Appendix B'!$A$1:$E$266,2,FALSE))</f>
        <v>21</v>
      </c>
      <c r="O622" s="24">
        <f>IF($H622&gt;265,ROUND($H622*0.25,0),VLOOKUP($H622,'Office of Allowances Appendix B'!$A$1:$E$266,3,FALSE))</f>
        <v>36</v>
      </c>
      <c r="P622" s="24">
        <f>IF($H622&gt;265,ROUND($H622*0.4,0),VLOOKUP($H622,'Office of Allowances Appendix B'!$A$1:$E$266,4,FALSE))</f>
        <v>57</v>
      </c>
      <c r="Q622" s="24">
        <f t="shared" si="47"/>
        <v>29</v>
      </c>
    </row>
    <row r="623" spans="1:17" x14ac:dyDescent="0.3">
      <c r="A623" s="80" t="s">
        <v>1258</v>
      </c>
      <c r="B623" s="80" t="s">
        <v>109</v>
      </c>
      <c r="C623" s="80" t="s">
        <v>1259</v>
      </c>
      <c r="D623" s="80" t="s">
        <v>113</v>
      </c>
      <c r="E623" s="81">
        <v>46023</v>
      </c>
      <c r="F623" s="81">
        <v>46387</v>
      </c>
      <c r="G623" s="80">
        <v>90</v>
      </c>
      <c r="H623" s="80">
        <v>67</v>
      </c>
      <c r="I623" s="80">
        <f t="shared" si="46"/>
        <v>157</v>
      </c>
      <c r="J623" s="82">
        <v>45901</v>
      </c>
      <c r="K623" s="80"/>
      <c r="L623" s="80">
        <v>11772</v>
      </c>
      <c r="N623" s="24">
        <f>IF($H623&gt;265,ROUND($H623*0.15,0),VLOOKUP($H623,'Office of Allowances Appendix B'!$A$1:$E$266,2,FALSE))</f>
        <v>10</v>
      </c>
      <c r="O623" s="24">
        <f>IF($H623&gt;265,ROUND($H623*0.25,0),VLOOKUP($H623,'Office of Allowances Appendix B'!$A$1:$E$266,3,FALSE))</f>
        <v>17</v>
      </c>
      <c r="P623" s="24">
        <f>IF($H623&gt;265,ROUND($H623*0.4,0),VLOOKUP($H623,'Office of Allowances Appendix B'!$A$1:$E$266,4,FALSE))</f>
        <v>27</v>
      </c>
      <c r="Q623" s="24">
        <f t="shared" si="47"/>
        <v>13</v>
      </c>
    </row>
    <row r="624" spans="1:17" x14ac:dyDescent="0.3">
      <c r="A624" s="80" t="s">
        <v>1258</v>
      </c>
      <c r="B624" s="80" t="s">
        <v>1260</v>
      </c>
      <c r="C624" s="80" t="s">
        <v>1261</v>
      </c>
      <c r="D624" s="80" t="s">
        <v>113</v>
      </c>
      <c r="E624" s="81">
        <v>46023</v>
      </c>
      <c r="F624" s="81">
        <v>46387</v>
      </c>
      <c r="G624" s="80">
        <v>220</v>
      </c>
      <c r="H624" s="80">
        <v>114</v>
      </c>
      <c r="I624" s="80">
        <f t="shared" si="46"/>
        <v>334</v>
      </c>
      <c r="J624" s="82">
        <v>45901</v>
      </c>
      <c r="K624" s="80"/>
      <c r="L624" s="80">
        <v>10173</v>
      </c>
      <c r="N624" s="24">
        <f>IF($H624&gt;265,ROUND($H624*0.15,0),VLOOKUP($H624,'Office of Allowances Appendix B'!$A$1:$E$266,2,FALSE))</f>
        <v>17</v>
      </c>
      <c r="O624" s="24">
        <f>IF($H624&gt;265,ROUND($H624*0.25,0),VLOOKUP($H624,'Office of Allowances Appendix B'!$A$1:$E$266,3,FALSE))</f>
        <v>29</v>
      </c>
      <c r="P624" s="24">
        <f>IF($H624&gt;265,ROUND($H624*0.4,0),VLOOKUP($H624,'Office of Allowances Appendix B'!$A$1:$E$266,4,FALSE))</f>
        <v>45</v>
      </c>
      <c r="Q624" s="24">
        <f t="shared" si="47"/>
        <v>23</v>
      </c>
    </row>
    <row r="625" spans="1:17" x14ac:dyDescent="0.3">
      <c r="A625" s="80" t="s">
        <v>1258</v>
      </c>
      <c r="B625" s="80" t="s">
        <v>1262</v>
      </c>
      <c r="C625" s="80" t="s">
        <v>1263</v>
      </c>
      <c r="D625" s="80" t="s">
        <v>113</v>
      </c>
      <c r="E625" s="81">
        <v>46023</v>
      </c>
      <c r="F625" s="81">
        <v>46387</v>
      </c>
      <c r="G625" s="80">
        <v>143</v>
      </c>
      <c r="H625" s="80">
        <v>79</v>
      </c>
      <c r="I625" s="80">
        <f t="shared" si="46"/>
        <v>222</v>
      </c>
      <c r="J625" s="82">
        <v>45931</v>
      </c>
      <c r="K625" s="80"/>
      <c r="L625" s="80">
        <v>13580</v>
      </c>
      <c r="N625" s="24">
        <f>IF($H625&gt;265,ROUND($H625*0.15,0),VLOOKUP($H625,'Office of Allowances Appendix B'!$A$1:$E$266,2,FALSE))</f>
        <v>12</v>
      </c>
      <c r="O625" s="24">
        <f>IF($H625&gt;265,ROUND($H625*0.25,0),VLOOKUP($H625,'Office of Allowances Appendix B'!$A$1:$E$266,3,FALSE))</f>
        <v>20</v>
      </c>
      <c r="P625" s="24">
        <f>IF($H625&gt;265,ROUND($H625*0.4,0),VLOOKUP($H625,'Office of Allowances Appendix B'!$A$1:$E$266,4,FALSE))</f>
        <v>32</v>
      </c>
      <c r="Q625" s="24">
        <f t="shared" si="47"/>
        <v>15</v>
      </c>
    </row>
    <row r="626" spans="1:17" x14ac:dyDescent="0.3">
      <c r="A626" s="80" t="s">
        <v>1264</v>
      </c>
      <c r="B626" s="80" t="s">
        <v>109</v>
      </c>
      <c r="C626" s="80" t="s">
        <v>1265</v>
      </c>
      <c r="D626" s="80" t="s">
        <v>113</v>
      </c>
      <c r="E626" s="81">
        <v>46023</v>
      </c>
      <c r="F626" s="81">
        <v>46387</v>
      </c>
      <c r="G626" s="80">
        <v>120</v>
      </c>
      <c r="H626" s="80">
        <v>80</v>
      </c>
      <c r="I626" s="80">
        <f t="shared" si="46"/>
        <v>200</v>
      </c>
      <c r="J626" s="82">
        <v>45658</v>
      </c>
      <c r="K626" s="80"/>
      <c r="L626" s="80">
        <v>11796</v>
      </c>
      <c r="N626" s="24">
        <f>IF($H626&gt;265,ROUND($H626*0.15,0),VLOOKUP($H626,'Office of Allowances Appendix B'!$A$1:$E$266,2,FALSE))</f>
        <v>12</v>
      </c>
      <c r="O626" s="24">
        <f>IF($H626&gt;265,ROUND($H626*0.25,0),VLOOKUP($H626,'Office of Allowances Appendix B'!$A$1:$E$266,3,FALSE))</f>
        <v>20</v>
      </c>
      <c r="P626" s="24">
        <f>IF($H626&gt;265,ROUND($H626*0.4,0),VLOOKUP($H626,'Office of Allowances Appendix B'!$A$1:$E$266,4,FALSE))</f>
        <v>32</v>
      </c>
      <c r="Q626" s="24">
        <f t="shared" si="47"/>
        <v>16</v>
      </c>
    </row>
    <row r="627" spans="1:17" x14ac:dyDescent="0.3">
      <c r="A627" s="80" t="s">
        <v>1264</v>
      </c>
      <c r="B627" s="80" t="s">
        <v>1266</v>
      </c>
      <c r="C627" s="80" t="s">
        <v>1267</v>
      </c>
      <c r="D627" s="80" t="s">
        <v>113</v>
      </c>
      <c r="E627" s="81">
        <v>46023</v>
      </c>
      <c r="F627" s="81">
        <v>46387</v>
      </c>
      <c r="G627" s="80">
        <v>184</v>
      </c>
      <c r="H627" s="80">
        <v>112</v>
      </c>
      <c r="I627" s="80">
        <f t="shared" si="46"/>
        <v>296</v>
      </c>
      <c r="J627" s="82">
        <v>45352</v>
      </c>
      <c r="K627" s="80"/>
      <c r="L627" s="80">
        <v>13549</v>
      </c>
      <c r="N627" s="24">
        <f>IF($H627&gt;265,ROUND($H627*0.15,0),VLOOKUP($H627,'Office of Allowances Appendix B'!$A$1:$E$266,2,FALSE))</f>
        <v>17</v>
      </c>
      <c r="O627" s="24">
        <f>IF($H627&gt;265,ROUND($H627*0.25,0),VLOOKUP($H627,'Office of Allowances Appendix B'!$A$1:$E$266,3,FALSE))</f>
        <v>28</v>
      </c>
      <c r="P627" s="24">
        <f>IF($H627&gt;265,ROUND($H627*0.4,0),VLOOKUP($H627,'Office of Allowances Appendix B'!$A$1:$E$266,4,FALSE))</f>
        <v>45</v>
      </c>
      <c r="Q627" s="24">
        <f t="shared" si="47"/>
        <v>22</v>
      </c>
    </row>
    <row r="628" spans="1:17" x14ac:dyDescent="0.3">
      <c r="A628" s="80" t="s">
        <v>1264</v>
      </c>
      <c r="B628" s="80" t="s">
        <v>1268</v>
      </c>
      <c r="C628" s="80" t="s">
        <v>1269</v>
      </c>
      <c r="D628" s="80" t="s">
        <v>113</v>
      </c>
      <c r="E628" s="81">
        <v>46023</v>
      </c>
      <c r="F628" s="81">
        <v>46387</v>
      </c>
      <c r="G628" s="80">
        <v>140</v>
      </c>
      <c r="H628" s="80">
        <v>110</v>
      </c>
      <c r="I628" s="80">
        <f t="shared" si="46"/>
        <v>250</v>
      </c>
      <c r="J628" s="82">
        <v>45474</v>
      </c>
      <c r="K628" s="80"/>
      <c r="L628" s="80">
        <v>10288</v>
      </c>
      <c r="N628" s="24">
        <f>IF($H628&gt;265,ROUND($H628*0.15,0),VLOOKUP($H628,'Office of Allowances Appendix B'!$A$1:$E$266,2,FALSE))</f>
        <v>17</v>
      </c>
      <c r="O628" s="24">
        <f>IF($H628&gt;265,ROUND($H628*0.25,0),VLOOKUP($H628,'Office of Allowances Appendix B'!$A$1:$E$266,3,FALSE))</f>
        <v>27</v>
      </c>
      <c r="P628" s="24">
        <f>IF($H628&gt;265,ROUND($H628*0.4,0),VLOOKUP($H628,'Office of Allowances Appendix B'!$A$1:$E$266,4,FALSE))</f>
        <v>44</v>
      </c>
      <c r="Q628" s="24">
        <f t="shared" si="47"/>
        <v>22</v>
      </c>
    </row>
    <row r="629" spans="1:17" x14ac:dyDescent="0.3">
      <c r="A629" s="80" t="s">
        <v>1270</v>
      </c>
      <c r="B629" s="80" t="s">
        <v>109</v>
      </c>
      <c r="C629" s="80" t="s">
        <v>1271</v>
      </c>
      <c r="D629" s="80" t="s">
        <v>113</v>
      </c>
      <c r="E629" s="81">
        <v>46023</v>
      </c>
      <c r="F629" s="81">
        <v>46387</v>
      </c>
      <c r="G629" s="80">
        <v>127</v>
      </c>
      <c r="H629" s="80">
        <v>95</v>
      </c>
      <c r="I629" s="80">
        <f t="shared" si="46"/>
        <v>222</v>
      </c>
      <c r="J629" s="82">
        <v>45870</v>
      </c>
      <c r="K629" s="80"/>
      <c r="L629" s="80">
        <v>11773</v>
      </c>
      <c r="N629" s="24">
        <f>IF($H629&gt;265,ROUND($H629*0.15,0),VLOOKUP($H629,'Office of Allowances Appendix B'!$A$1:$E$266,2,FALSE))</f>
        <v>14</v>
      </c>
      <c r="O629" s="24">
        <f>IF($H629&gt;265,ROUND($H629*0.25,0),VLOOKUP($H629,'Office of Allowances Appendix B'!$A$1:$E$266,3,FALSE))</f>
        <v>24</v>
      </c>
      <c r="P629" s="24">
        <f>IF($H629&gt;265,ROUND($H629*0.4,0),VLOOKUP($H629,'Office of Allowances Appendix B'!$A$1:$E$266,4,FALSE))</f>
        <v>38</v>
      </c>
      <c r="Q629" s="24">
        <f t="shared" si="47"/>
        <v>19</v>
      </c>
    </row>
    <row r="630" spans="1:17" x14ac:dyDescent="0.3">
      <c r="A630" s="80" t="s">
        <v>1270</v>
      </c>
      <c r="B630" s="80" t="s">
        <v>1272</v>
      </c>
      <c r="C630" s="80" t="s">
        <v>1273</v>
      </c>
      <c r="D630" s="80" t="s">
        <v>113</v>
      </c>
      <c r="E630" s="81">
        <v>46023</v>
      </c>
      <c r="F630" s="81">
        <v>46387</v>
      </c>
      <c r="G630" s="80">
        <v>217</v>
      </c>
      <c r="H630" s="80">
        <v>132</v>
      </c>
      <c r="I630" s="80">
        <f t="shared" si="46"/>
        <v>349</v>
      </c>
      <c r="J630" s="82">
        <v>45870</v>
      </c>
      <c r="K630" s="80"/>
      <c r="L630" s="80">
        <v>10174</v>
      </c>
      <c r="N630" s="24">
        <f>IF($H630&gt;265,ROUND($H630*0.15,0),VLOOKUP($H630,'Office of Allowances Appendix B'!$A$1:$E$266,2,FALSE))</f>
        <v>20</v>
      </c>
      <c r="O630" s="24">
        <f>IF($H630&gt;265,ROUND($H630*0.25,0),VLOOKUP($H630,'Office of Allowances Appendix B'!$A$1:$E$266,3,FALSE))</f>
        <v>33</v>
      </c>
      <c r="P630" s="24">
        <f>IF($H630&gt;265,ROUND($H630*0.4,0),VLOOKUP($H630,'Office of Allowances Appendix B'!$A$1:$E$266,4,FALSE))</f>
        <v>53</v>
      </c>
      <c r="Q630" s="24">
        <f t="shared" si="47"/>
        <v>26</v>
      </c>
    </row>
    <row r="631" spans="1:17" x14ac:dyDescent="0.3">
      <c r="A631" s="80" t="s">
        <v>1274</v>
      </c>
      <c r="B631" s="80" t="s">
        <v>109</v>
      </c>
      <c r="C631" s="80" t="s">
        <v>1275</v>
      </c>
      <c r="D631" s="80" t="s">
        <v>113</v>
      </c>
      <c r="E631" s="81">
        <v>46023</v>
      </c>
      <c r="F631" s="81">
        <v>46387</v>
      </c>
      <c r="G631" s="80">
        <v>165</v>
      </c>
      <c r="H631" s="80">
        <v>53</v>
      </c>
      <c r="I631" s="80">
        <f t="shared" si="46"/>
        <v>218</v>
      </c>
      <c r="J631" s="82">
        <v>44986</v>
      </c>
      <c r="K631" s="80" t="s">
        <v>1276</v>
      </c>
      <c r="L631" s="80">
        <v>11864</v>
      </c>
      <c r="N631" s="24">
        <f>IF($H631&gt;265,ROUND($H631*0.15,0),VLOOKUP($H631,'Office of Allowances Appendix B'!$A$1:$E$266,2,FALSE))</f>
        <v>8</v>
      </c>
      <c r="O631" s="24">
        <f>IF($H631&gt;265,ROUND($H631*0.25,0),VLOOKUP($H631,'Office of Allowances Appendix B'!$A$1:$E$266,3,FALSE))</f>
        <v>13</v>
      </c>
      <c r="P631" s="24">
        <f>IF($H631&gt;265,ROUND($H631*0.4,0),VLOOKUP($H631,'Office of Allowances Appendix B'!$A$1:$E$266,4,FALSE))</f>
        <v>21</v>
      </c>
      <c r="Q631" s="24">
        <f t="shared" si="47"/>
        <v>11</v>
      </c>
    </row>
    <row r="632" spans="1:17" x14ac:dyDescent="0.3">
      <c r="A632" s="80" t="s">
        <v>1274</v>
      </c>
      <c r="B632" s="80" t="s">
        <v>1277</v>
      </c>
      <c r="C632" s="80" t="s">
        <v>1278</v>
      </c>
      <c r="D632" s="80" t="s">
        <v>113</v>
      </c>
      <c r="E632" s="81">
        <v>46023</v>
      </c>
      <c r="F632" s="81">
        <v>46387</v>
      </c>
      <c r="G632" s="80">
        <v>165</v>
      </c>
      <c r="H632" s="80">
        <v>53</v>
      </c>
      <c r="I632" s="80">
        <f t="shared" si="46"/>
        <v>218</v>
      </c>
      <c r="J632" s="82">
        <v>44986</v>
      </c>
      <c r="K632" s="80" t="s">
        <v>1276</v>
      </c>
      <c r="L632" s="80">
        <v>10349</v>
      </c>
      <c r="N632" s="24">
        <f>IF($H632&gt;265,ROUND($H632*0.15,0),VLOOKUP($H632,'Office of Allowances Appendix B'!$A$1:$E$266,2,FALSE))</f>
        <v>8</v>
      </c>
      <c r="O632" s="24">
        <f>IF($H632&gt;265,ROUND($H632*0.25,0),VLOOKUP($H632,'Office of Allowances Appendix B'!$A$1:$E$266,3,FALSE))</f>
        <v>13</v>
      </c>
      <c r="P632" s="24">
        <f>IF($H632&gt;265,ROUND($H632*0.4,0),VLOOKUP($H632,'Office of Allowances Appendix B'!$A$1:$E$266,4,FALSE))</f>
        <v>21</v>
      </c>
      <c r="Q632" s="24">
        <f t="shared" si="47"/>
        <v>11</v>
      </c>
    </row>
    <row r="633" spans="1:17" x14ac:dyDescent="0.3">
      <c r="A633" s="80" t="s">
        <v>1279</v>
      </c>
      <c r="B633" s="80" t="s">
        <v>109</v>
      </c>
      <c r="C633" s="80" t="s">
        <v>1280</v>
      </c>
      <c r="D633" s="80" t="s">
        <v>113</v>
      </c>
      <c r="E633" s="81">
        <v>46023</v>
      </c>
      <c r="F633" s="81">
        <v>46387</v>
      </c>
      <c r="G633" s="80">
        <v>108</v>
      </c>
      <c r="H633" s="80">
        <v>86</v>
      </c>
      <c r="I633" s="80">
        <f t="shared" si="46"/>
        <v>194</v>
      </c>
      <c r="J633" s="82">
        <v>41091</v>
      </c>
      <c r="K633" s="80"/>
      <c r="L633" s="80">
        <v>11823</v>
      </c>
      <c r="N633" s="24">
        <f>IF($H633&gt;265,ROUND($H633*0.15,0),VLOOKUP($H633,'Office of Allowances Appendix B'!$A$1:$E$266,2,FALSE))</f>
        <v>13</v>
      </c>
      <c r="O633" s="24">
        <f>IF($H633&gt;265,ROUND($H633*0.25,0),VLOOKUP($H633,'Office of Allowances Appendix B'!$A$1:$E$266,3,FALSE))</f>
        <v>22</v>
      </c>
      <c r="P633" s="24">
        <f>IF($H633&gt;265,ROUND($H633*0.4,0),VLOOKUP($H633,'Office of Allowances Appendix B'!$A$1:$E$266,4,FALSE))</f>
        <v>34</v>
      </c>
      <c r="Q633" s="24">
        <f t="shared" si="47"/>
        <v>17</v>
      </c>
    </row>
    <row r="634" spans="1:17" x14ac:dyDescent="0.3">
      <c r="A634" s="80" t="s">
        <v>1279</v>
      </c>
      <c r="B634" s="80" t="s">
        <v>1281</v>
      </c>
      <c r="C634" s="80" t="s">
        <v>1282</v>
      </c>
      <c r="D634" s="80" t="s">
        <v>113</v>
      </c>
      <c r="E634" s="81">
        <v>46023</v>
      </c>
      <c r="F634" s="81">
        <v>46387</v>
      </c>
      <c r="G634" s="80">
        <v>115</v>
      </c>
      <c r="H634" s="80">
        <v>70</v>
      </c>
      <c r="I634" s="80">
        <f t="shared" si="46"/>
        <v>185</v>
      </c>
      <c r="J634" s="82">
        <v>46143</v>
      </c>
      <c r="K634" s="80"/>
      <c r="L634" s="80">
        <v>10374</v>
      </c>
      <c r="N634" s="24">
        <f>IF($H634&gt;265,ROUND($H634*0.15,0),VLOOKUP($H634,'Office of Allowances Appendix B'!$A$1:$E$266,2,FALSE))</f>
        <v>11</v>
      </c>
      <c r="O634" s="24">
        <f>IF($H634&gt;265,ROUND($H634*0.25,0),VLOOKUP($H634,'Office of Allowances Appendix B'!$A$1:$E$266,3,FALSE))</f>
        <v>17</v>
      </c>
      <c r="P634" s="24">
        <f>IF($H634&gt;265,ROUND($H634*0.4,0),VLOOKUP($H634,'Office of Allowances Appendix B'!$A$1:$E$266,4,FALSE))</f>
        <v>28</v>
      </c>
      <c r="Q634" s="24">
        <f t="shared" si="47"/>
        <v>14</v>
      </c>
    </row>
    <row r="635" spans="1:17" x14ac:dyDescent="0.3">
      <c r="A635" s="80" t="s">
        <v>1283</v>
      </c>
      <c r="B635" s="80" t="s">
        <v>109</v>
      </c>
      <c r="C635" s="80" t="s">
        <v>1284</v>
      </c>
      <c r="D635" s="80" t="s">
        <v>113</v>
      </c>
      <c r="E635" s="81">
        <v>46023</v>
      </c>
      <c r="F635" s="81">
        <v>46387</v>
      </c>
      <c r="G635" s="80">
        <v>70</v>
      </c>
      <c r="H635" s="80">
        <v>46</v>
      </c>
      <c r="I635" s="80">
        <f t="shared" si="46"/>
        <v>116</v>
      </c>
      <c r="J635" s="82">
        <v>38869</v>
      </c>
      <c r="K635" s="80">
        <v>39</v>
      </c>
      <c r="L635" s="80">
        <v>11841</v>
      </c>
      <c r="N635" s="24">
        <f>IF($H635&gt;265,ROUND($H635*0.15,0),VLOOKUP($H635,'Office of Allowances Appendix B'!$A$1:$E$266,2,FALSE))</f>
        <v>7</v>
      </c>
      <c r="O635" s="24">
        <f>IF($H635&gt;265,ROUND($H635*0.25,0),VLOOKUP($H635,'Office of Allowances Appendix B'!$A$1:$E$266,3,FALSE))</f>
        <v>12</v>
      </c>
      <c r="P635" s="24">
        <f>IF($H635&gt;265,ROUND($H635*0.4,0),VLOOKUP($H635,'Office of Allowances Appendix B'!$A$1:$E$266,4,FALSE))</f>
        <v>18</v>
      </c>
      <c r="Q635" s="24">
        <f t="shared" si="47"/>
        <v>9</v>
      </c>
    </row>
    <row r="636" spans="1:17" x14ac:dyDescent="0.3">
      <c r="A636" s="80" t="s">
        <v>1283</v>
      </c>
      <c r="B636" s="80" t="s">
        <v>1285</v>
      </c>
      <c r="C636" s="80" t="s">
        <v>1286</v>
      </c>
      <c r="D636" s="80" t="s">
        <v>113</v>
      </c>
      <c r="E636" s="81">
        <v>46023</v>
      </c>
      <c r="F636" s="81">
        <v>46387</v>
      </c>
      <c r="G636" s="80">
        <v>190</v>
      </c>
      <c r="H636" s="80">
        <v>110</v>
      </c>
      <c r="I636" s="80">
        <f t="shared" si="46"/>
        <v>300</v>
      </c>
      <c r="J636" s="82">
        <v>46082</v>
      </c>
      <c r="K636" s="80">
        <v>39</v>
      </c>
      <c r="L636" s="80">
        <v>10398</v>
      </c>
      <c r="N636" s="24">
        <f>IF($H636&gt;265,ROUND($H636*0.15,0),VLOOKUP($H636,'Office of Allowances Appendix B'!$A$1:$E$266,2,FALSE))</f>
        <v>17</v>
      </c>
      <c r="O636" s="24">
        <f>IF($H636&gt;265,ROUND($H636*0.25,0),VLOOKUP($H636,'Office of Allowances Appendix B'!$A$1:$E$266,3,FALSE))</f>
        <v>27</v>
      </c>
      <c r="P636" s="24">
        <f>IF($H636&gt;265,ROUND($H636*0.4,0),VLOOKUP($H636,'Office of Allowances Appendix B'!$A$1:$E$266,4,FALSE))</f>
        <v>44</v>
      </c>
      <c r="Q636" s="24">
        <f t="shared" si="47"/>
        <v>22</v>
      </c>
    </row>
    <row r="637" spans="1:17" x14ac:dyDescent="0.3">
      <c r="A637" s="80" t="s">
        <v>1287</v>
      </c>
      <c r="B637" s="80" t="s">
        <v>109</v>
      </c>
      <c r="C637" s="80" t="s">
        <v>1288</v>
      </c>
      <c r="D637" s="80" t="s">
        <v>113</v>
      </c>
      <c r="E637" s="81">
        <v>46023</v>
      </c>
      <c r="F637" s="81">
        <v>46387</v>
      </c>
      <c r="G637" s="80">
        <v>130</v>
      </c>
      <c r="H637" s="80">
        <v>70</v>
      </c>
      <c r="I637" s="80">
        <f t="shared" si="46"/>
        <v>200</v>
      </c>
      <c r="J637" s="82">
        <v>46174</v>
      </c>
      <c r="K637" s="80">
        <v>2</v>
      </c>
      <c r="L637" s="80">
        <v>11943</v>
      </c>
      <c r="N637" s="24">
        <f>IF($H637&gt;265,ROUND($H637*0.15,0),VLOOKUP($H637,'Office of Allowances Appendix B'!$A$1:$E$266,2,FALSE))</f>
        <v>11</v>
      </c>
      <c r="O637" s="24">
        <f>IF($H637&gt;265,ROUND($H637*0.25,0),VLOOKUP($H637,'Office of Allowances Appendix B'!$A$1:$E$266,3,FALSE))</f>
        <v>17</v>
      </c>
      <c r="P637" s="24">
        <f>IF($H637&gt;265,ROUND($H637*0.4,0),VLOOKUP($H637,'Office of Allowances Appendix B'!$A$1:$E$266,4,FALSE))</f>
        <v>28</v>
      </c>
      <c r="Q637" s="24">
        <f t="shared" si="47"/>
        <v>14</v>
      </c>
    </row>
    <row r="638" spans="1:17" x14ac:dyDescent="0.3">
      <c r="A638" s="80" t="s">
        <v>1287</v>
      </c>
      <c r="B638" s="80" t="s">
        <v>1289</v>
      </c>
      <c r="C638" s="80" t="s">
        <v>1290</v>
      </c>
      <c r="D638" s="80" t="s">
        <v>113</v>
      </c>
      <c r="E638" s="81">
        <v>46023</v>
      </c>
      <c r="F638" s="81">
        <v>46387</v>
      </c>
      <c r="G638" s="80">
        <v>130</v>
      </c>
      <c r="H638" s="80">
        <v>70</v>
      </c>
      <c r="I638" s="80">
        <f t="shared" si="46"/>
        <v>200</v>
      </c>
      <c r="J638" s="82">
        <v>46174</v>
      </c>
      <c r="K638" s="80">
        <v>2</v>
      </c>
      <c r="L638" s="80">
        <v>11686</v>
      </c>
      <c r="N638" s="24">
        <f>IF($H638&gt;265,ROUND($H638*0.15,0),VLOOKUP($H638,'Office of Allowances Appendix B'!$A$1:$E$266,2,FALSE))</f>
        <v>11</v>
      </c>
      <c r="O638" s="24">
        <f>IF($H638&gt;265,ROUND($H638*0.25,0),VLOOKUP($H638,'Office of Allowances Appendix B'!$A$1:$E$266,3,FALSE))</f>
        <v>17</v>
      </c>
      <c r="P638" s="24">
        <f>IF($H638&gt;265,ROUND($H638*0.4,0),VLOOKUP($H638,'Office of Allowances Appendix B'!$A$1:$E$266,4,FALSE))</f>
        <v>28</v>
      </c>
      <c r="Q638" s="24">
        <f t="shared" si="47"/>
        <v>14</v>
      </c>
    </row>
    <row r="639" spans="1:17" x14ac:dyDescent="0.3">
      <c r="A639" s="80" t="s">
        <v>1287</v>
      </c>
      <c r="B639" s="80" t="s">
        <v>1291</v>
      </c>
      <c r="C639" s="80" t="s">
        <v>1292</v>
      </c>
      <c r="D639" s="80" t="s">
        <v>113</v>
      </c>
      <c r="E639" s="81">
        <v>46023</v>
      </c>
      <c r="F639" s="81">
        <v>46387</v>
      </c>
      <c r="G639" s="80">
        <v>130</v>
      </c>
      <c r="H639" s="80">
        <v>70</v>
      </c>
      <c r="I639" s="80">
        <f t="shared" si="46"/>
        <v>200</v>
      </c>
      <c r="J639" s="82">
        <v>46174</v>
      </c>
      <c r="K639" s="80">
        <v>2</v>
      </c>
      <c r="L639" s="80">
        <v>11687</v>
      </c>
      <c r="N639" s="24">
        <f>IF($H639&gt;265,ROUND($H639*0.15,0),VLOOKUP($H639,'Office of Allowances Appendix B'!$A$1:$E$266,2,FALSE))</f>
        <v>11</v>
      </c>
      <c r="O639" s="24">
        <f>IF($H639&gt;265,ROUND($H639*0.25,0),VLOOKUP($H639,'Office of Allowances Appendix B'!$A$1:$E$266,3,FALSE))</f>
        <v>17</v>
      </c>
      <c r="P639" s="24">
        <f>IF($H639&gt;265,ROUND($H639*0.4,0),VLOOKUP($H639,'Office of Allowances Appendix B'!$A$1:$E$266,4,FALSE))</f>
        <v>28</v>
      </c>
      <c r="Q639" s="24">
        <f t="shared" si="47"/>
        <v>14</v>
      </c>
    </row>
    <row r="640" spans="1:17" x14ac:dyDescent="0.3">
      <c r="A640" s="80" t="s">
        <v>1287</v>
      </c>
      <c r="B640" s="80" t="s">
        <v>1293</v>
      </c>
      <c r="C640" s="80" t="s">
        <v>1294</v>
      </c>
      <c r="D640" s="80" t="s">
        <v>113</v>
      </c>
      <c r="E640" s="81">
        <v>46023</v>
      </c>
      <c r="F640" s="81">
        <v>46387</v>
      </c>
      <c r="G640" s="80">
        <v>130</v>
      </c>
      <c r="H640" s="80">
        <v>70</v>
      </c>
      <c r="I640" s="80">
        <f t="shared" si="46"/>
        <v>200</v>
      </c>
      <c r="J640" s="82">
        <v>46174</v>
      </c>
      <c r="K640" s="80">
        <v>2</v>
      </c>
      <c r="L640" s="80">
        <v>11688</v>
      </c>
      <c r="N640" s="24">
        <f>IF($H640&gt;265,ROUND($H640*0.15,0),VLOOKUP($H640,'Office of Allowances Appendix B'!$A$1:$E$266,2,FALSE))</f>
        <v>11</v>
      </c>
      <c r="O640" s="24">
        <f>IF($H640&gt;265,ROUND($H640*0.25,0),VLOOKUP($H640,'Office of Allowances Appendix B'!$A$1:$E$266,3,FALSE))</f>
        <v>17</v>
      </c>
      <c r="P640" s="24">
        <f>IF($H640&gt;265,ROUND($H640*0.4,0),VLOOKUP($H640,'Office of Allowances Appendix B'!$A$1:$E$266,4,FALSE))</f>
        <v>28</v>
      </c>
      <c r="Q640" s="24">
        <f t="shared" si="47"/>
        <v>14</v>
      </c>
    </row>
    <row r="641" spans="1:17" x14ac:dyDescent="0.3">
      <c r="A641" s="80" t="s">
        <v>1287</v>
      </c>
      <c r="B641" s="80" t="s">
        <v>1295</v>
      </c>
      <c r="C641" s="80" t="s">
        <v>1296</v>
      </c>
      <c r="D641" s="80" t="s">
        <v>113</v>
      </c>
      <c r="E641" s="81">
        <v>46023</v>
      </c>
      <c r="F641" s="81">
        <v>46387</v>
      </c>
      <c r="G641" s="80">
        <v>185</v>
      </c>
      <c r="H641" s="80">
        <v>45</v>
      </c>
      <c r="I641" s="80">
        <f t="shared" si="46"/>
        <v>230</v>
      </c>
      <c r="J641" s="82">
        <v>46082</v>
      </c>
      <c r="K641" s="80">
        <v>2</v>
      </c>
      <c r="L641" s="80">
        <v>11689</v>
      </c>
      <c r="N641" s="24">
        <f>IF($H641&gt;265,ROUND($H641*0.15,0),VLOOKUP($H641,'Office of Allowances Appendix B'!$A$1:$E$266,2,FALSE))</f>
        <v>7</v>
      </c>
      <c r="O641" s="24">
        <f>IF($H641&gt;265,ROUND($H641*0.25,0),VLOOKUP($H641,'Office of Allowances Appendix B'!$A$1:$E$266,3,FALSE))</f>
        <v>11</v>
      </c>
      <c r="P641" s="24">
        <f>IF($H641&gt;265,ROUND($H641*0.4,0),VLOOKUP($H641,'Office of Allowances Appendix B'!$A$1:$E$266,4,FALSE))</f>
        <v>18</v>
      </c>
      <c r="Q641" s="24">
        <f t="shared" si="47"/>
        <v>9</v>
      </c>
    </row>
    <row r="642" spans="1:17" x14ac:dyDescent="0.3">
      <c r="A642" s="80" t="s">
        <v>1297</v>
      </c>
      <c r="B642" s="80" t="s">
        <v>1298</v>
      </c>
      <c r="C642" s="80" t="s">
        <v>1299</v>
      </c>
      <c r="D642" s="80" t="s">
        <v>113</v>
      </c>
      <c r="E642" s="81">
        <v>46023</v>
      </c>
      <c r="F642" s="81">
        <v>46387</v>
      </c>
      <c r="G642" s="80">
        <v>300</v>
      </c>
      <c r="H642" s="80">
        <v>200</v>
      </c>
      <c r="I642" s="80">
        <f t="shared" si="46"/>
        <v>500</v>
      </c>
      <c r="J642" s="82">
        <v>46204</v>
      </c>
      <c r="K642" s="80"/>
      <c r="L642" s="80">
        <v>11691</v>
      </c>
      <c r="N642" s="24">
        <f>IF($H642&gt;265,ROUND($H642*0.15,0),VLOOKUP($H642,'Office of Allowances Appendix B'!$A$1:$E$266,2,FALSE))</f>
        <v>30</v>
      </c>
      <c r="O642" s="24">
        <f>IF($H642&gt;265,ROUND($H642*0.25,0),VLOOKUP($H642,'Office of Allowances Appendix B'!$A$1:$E$266,3,FALSE))</f>
        <v>50</v>
      </c>
      <c r="P642" s="24">
        <f>IF($H642&gt;265,ROUND($H642*0.4,0),VLOOKUP($H642,'Office of Allowances Appendix B'!$A$1:$E$266,4,FALSE))</f>
        <v>80</v>
      </c>
      <c r="Q642" s="24">
        <f t="shared" si="47"/>
        <v>40</v>
      </c>
    </row>
    <row r="643" spans="1:17" x14ac:dyDescent="0.3">
      <c r="A643" s="80" t="s">
        <v>1300</v>
      </c>
      <c r="B643" s="80" t="s">
        <v>109</v>
      </c>
      <c r="C643" s="80" t="s">
        <v>1301</v>
      </c>
      <c r="D643" s="80" t="s">
        <v>113</v>
      </c>
      <c r="E643" s="81">
        <v>46023</v>
      </c>
      <c r="F643" s="81">
        <v>46387</v>
      </c>
      <c r="G643" s="80">
        <v>131</v>
      </c>
      <c r="H643" s="80">
        <v>108</v>
      </c>
      <c r="I643" s="80">
        <f t="shared" si="46"/>
        <v>239</v>
      </c>
      <c r="J643" s="82">
        <v>45474</v>
      </c>
      <c r="K643" s="80"/>
      <c r="L643" s="80">
        <v>11774</v>
      </c>
      <c r="N643" s="24">
        <f>IF($H643&gt;265,ROUND($H643*0.15,0),VLOOKUP($H643,'Office of Allowances Appendix B'!$A$1:$E$266,2,FALSE))</f>
        <v>16</v>
      </c>
      <c r="O643" s="24">
        <f>IF($H643&gt;265,ROUND($H643*0.25,0),VLOOKUP($H643,'Office of Allowances Appendix B'!$A$1:$E$266,3,FALSE))</f>
        <v>27</v>
      </c>
      <c r="P643" s="24">
        <f>IF($H643&gt;265,ROUND($H643*0.4,0),VLOOKUP($H643,'Office of Allowances Appendix B'!$A$1:$E$266,4,FALSE))</f>
        <v>43</v>
      </c>
      <c r="Q643" s="24">
        <f t="shared" si="47"/>
        <v>22</v>
      </c>
    </row>
    <row r="644" spans="1:17" x14ac:dyDescent="0.3">
      <c r="A644" s="80" t="s">
        <v>1300</v>
      </c>
      <c r="B644" s="80" t="s">
        <v>1302</v>
      </c>
      <c r="C644" s="80" t="s">
        <v>1303</v>
      </c>
      <c r="D644" s="80"/>
      <c r="E644" s="81">
        <v>46023</v>
      </c>
      <c r="F644" s="81">
        <v>46173</v>
      </c>
      <c r="G644" s="80">
        <v>268</v>
      </c>
      <c r="H644" s="80">
        <v>147</v>
      </c>
      <c r="I644" s="80">
        <f t="shared" si="46"/>
        <v>415</v>
      </c>
      <c r="J644" s="82">
        <v>46174</v>
      </c>
      <c r="K644" s="80"/>
      <c r="L644" s="80">
        <v>13941</v>
      </c>
      <c r="N644" s="24">
        <f>IF($H644&gt;265,ROUND($H644*0.15,0),VLOOKUP($H644,'Office of Allowances Appendix B'!$A$1:$E$266,2,FALSE))</f>
        <v>22</v>
      </c>
      <c r="O644" s="24">
        <f>IF($H644&gt;265,ROUND($H644*0.25,0),VLOOKUP($H644,'Office of Allowances Appendix B'!$A$1:$E$266,3,FALSE))</f>
        <v>37</v>
      </c>
      <c r="P644" s="24">
        <f>IF($H644&gt;265,ROUND($H644*0.4,0),VLOOKUP($H644,'Office of Allowances Appendix B'!$A$1:$E$266,4,FALSE))</f>
        <v>59</v>
      </c>
      <c r="Q644" s="24">
        <f t="shared" si="47"/>
        <v>29</v>
      </c>
    </row>
    <row r="645" spans="1:17" x14ac:dyDescent="0.3">
      <c r="A645" s="80" t="s">
        <v>1300</v>
      </c>
      <c r="B645" s="80" t="s">
        <v>1302</v>
      </c>
      <c r="C645" s="80" t="s">
        <v>1303</v>
      </c>
      <c r="D645" s="80" t="s">
        <v>113</v>
      </c>
      <c r="E645" s="81">
        <v>46174</v>
      </c>
      <c r="F645" s="81">
        <v>46295</v>
      </c>
      <c r="G645" s="80">
        <v>369</v>
      </c>
      <c r="H645" s="80">
        <v>157</v>
      </c>
      <c r="I645" s="80">
        <f t="shared" si="46"/>
        <v>526</v>
      </c>
      <c r="J645" s="82">
        <v>46174</v>
      </c>
      <c r="K645" s="80"/>
      <c r="L645" s="80">
        <v>13941</v>
      </c>
      <c r="N645" s="24">
        <f>IF($H645&gt;265,ROUND($H645*0.15,0),VLOOKUP($H645,'Office of Allowances Appendix B'!$A$1:$E$266,2,FALSE))</f>
        <v>24</v>
      </c>
      <c r="O645" s="24">
        <f>IF($H645&gt;265,ROUND($H645*0.25,0),VLOOKUP($H645,'Office of Allowances Appendix B'!$A$1:$E$266,3,FALSE))</f>
        <v>39</v>
      </c>
      <c r="P645" s="24">
        <f>IF($H645&gt;265,ROUND($H645*0.4,0),VLOOKUP($H645,'Office of Allowances Appendix B'!$A$1:$E$266,4,FALSE))</f>
        <v>63</v>
      </c>
      <c r="Q645" s="24">
        <f t="shared" si="47"/>
        <v>31</v>
      </c>
    </row>
    <row r="646" spans="1:17" x14ac:dyDescent="0.3">
      <c r="A646" s="80" t="s">
        <v>1300</v>
      </c>
      <c r="B646" s="80" t="s">
        <v>1302</v>
      </c>
      <c r="C646" s="80" t="s">
        <v>1303</v>
      </c>
      <c r="D646" s="80" t="s">
        <v>140</v>
      </c>
      <c r="E646" s="81">
        <v>46296</v>
      </c>
      <c r="F646" s="81">
        <v>46387</v>
      </c>
      <c r="G646" s="80">
        <v>268</v>
      </c>
      <c r="H646" s="80">
        <v>147</v>
      </c>
      <c r="I646" s="80">
        <f t="shared" si="46"/>
        <v>415</v>
      </c>
      <c r="J646" s="82">
        <v>46174</v>
      </c>
      <c r="K646" s="80"/>
      <c r="L646" s="80">
        <v>13941</v>
      </c>
      <c r="N646" s="24">
        <f>IF($H646&gt;265,ROUND($H646*0.15,0),VLOOKUP($H646,'Office of Allowances Appendix B'!$A$1:$E$266,2,FALSE))</f>
        <v>22</v>
      </c>
      <c r="O646" s="24">
        <f>IF($H646&gt;265,ROUND($H646*0.25,0),VLOOKUP($H646,'Office of Allowances Appendix B'!$A$1:$E$266,3,FALSE))</f>
        <v>37</v>
      </c>
      <c r="P646" s="24">
        <f>IF($H646&gt;265,ROUND($H646*0.4,0),VLOOKUP($H646,'Office of Allowances Appendix B'!$A$1:$E$266,4,FALSE))</f>
        <v>59</v>
      </c>
      <c r="Q646" s="24">
        <f t="shared" si="47"/>
        <v>29</v>
      </c>
    </row>
    <row r="647" spans="1:17" x14ac:dyDescent="0.3">
      <c r="A647" s="80" t="s">
        <v>1300</v>
      </c>
      <c r="B647" s="80" t="s">
        <v>1304</v>
      </c>
      <c r="C647" s="80" t="s">
        <v>1305</v>
      </c>
      <c r="D647" s="80" t="s">
        <v>113</v>
      </c>
      <c r="E647" s="81">
        <v>46023</v>
      </c>
      <c r="F647" s="81">
        <v>46387</v>
      </c>
      <c r="G647" s="80">
        <v>255</v>
      </c>
      <c r="H647" s="80">
        <v>150</v>
      </c>
      <c r="I647" s="80">
        <f t="shared" si="46"/>
        <v>405</v>
      </c>
      <c r="J647" s="82">
        <v>46143</v>
      </c>
      <c r="K647" s="80"/>
      <c r="L647" s="80">
        <v>10175</v>
      </c>
      <c r="N647" s="24">
        <f>IF($H647&gt;265,ROUND($H647*0.15,0),VLOOKUP($H647,'Office of Allowances Appendix B'!$A$1:$E$266,2,FALSE))</f>
        <v>23</v>
      </c>
      <c r="O647" s="24">
        <f>IF($H647&gt;265,ROUND($H647*0.25,0),VLOOKUP($H647,'Office of Allowances Appendix B'!$A$1:$E$266,3,FALSE))</f>
        <v>37</v>
      </c>
      <c r="P647" s="24">
        <f>IF($H647&gt;265,ROUND($H647*0.4,0),VLOOKUP($H647,'Office of Allowances Appendix B'!$A$1:$E$266,4,FALSE))</f>
        <v>60</v>
      </c>
      <c r="Q647" s="24">
        <f t="shared" si="47"/>
        <v>30</v>
      </c>
    </row>
    <row r="648" spans="1:17" x14ac:dyDescent="0.3">
      <c r="A648" s="80" t="s">
        <v>1306</v>
      </c>
      <c r="B648" s="80" t="s">
        <v>1307</v>
      </c>
      <c r="C648" s="80" t="s">
        <v>1308</v>
      </c>
      <c r="D648" s="80" t="s">
        <v>113</v>
      </c>
      <c r="E648" s="81">
        <v>46023</v>
      </c>
      <c r="F648" s="81">
        <v>46387</v>
      </c>
      <c r="G648" s="80">
        <v>366</v>
      </c>
      <c r="H648" s="80">
        <v>138</v>
      </c>
      <c r="I648" s="80">
        <f t="shared" si="46"/>
        <v>504</v>
      </c>
      <c r="J648" s="82">
        <v>45870</v>
      </c>
      <c r="K648" s="80"/>
      <c r="L648" s="80">
        <v>11063</v>
      </c>
      <c r="N648" s="24">
        <f>IF($H648&gt;265,ROUND($H648*0.15,0),VLOOKUP($H648,'Office of Allowances Appendix B'!$A$1:$E$266,2,FALSE))</f>
        <v>21</v>
      </c>
      <c r="O648" s="24">
        <f>IF($H648&gt;265,ROUND($H648*0.25,0),VLOOKUP($H648,'Office of Allowances Appendix B'!$A$1:$E$266,3,FALSE))</f>
        <v>35</v>
      </c>
      <c r="P648" s="24">
        <f>IF($H648&gt;265,ROUND($H648*0.4,0),VLOOKUP($H648,'Office of Allowances Appendix B'!$A$1:$E$266,4,FALSE))</f>
        <v>55</v>
      </c>
      <c r="Q648" s="24">
        <f t="shared" si="47"/>
        <v>27</v>
      </c>
    </row>
    <row r="649" spans="1:17" x14ac:dyDescent="0.3">
      <c r="A649" s="80" t="s">
        <v>1309</v>
      </c>
      <c r="B649" s="80" t="s">
        <v>1310</v>
      </c>
      <c r="C649" s="80" t="s">
        <v>1311</v>
      </c>
      <c r="D649" s="80" t="s">
        <v>113</v>
      </c>
      <c r="E649" s="81">
        <v>46023</v>
      </c>
      <c r="F649" s="81">
        <v>46387</v>
      </c>
      <c r="G649" s="80">
        <v>321</v>
      </c>
      <c r="H649" s="80">
        <v>120</v>
      </c>
      <c r="I649" s="80">
        <f t="shared" si="46"/>
        <v>441</v>
      </c>
      <c r="J649" s="82">
        <v>39569</v>
      </c>
      <c r="K649" s="80"/>
      <c r="L649" s="80">
        <v>11692</v>
      </c>
      <c r="N649" s="24">
        <f>IF($H649&gt;265,ROUND($H649*0.15,0),VLOOKUP($H649,'Office of Allowances Appendix B'!$A$1:$E$266,2,FALSE))</f>
        <v>18</v>
      </c>
      <c r="O649" s="24">
        <f>IF($H649&gt;265,ROUND($H649*0.25,0),VLOOKUP($H649,'Office of Allowances Appendix B'!$A$1:$E$266,3,FALSE))</f>
        <v>30</v>
      </c>
      <c r="P649" s="24">
        <f>IF($H649&gt;265,ROUND($H649*0.4,0),VLOOKUP($H649,'Office of Allowances Appendix B'!$A$1:$E$266,4,FALSE))</f>
        <v>48</v>
      </c>
      <c r="Q649" s="24">
        <f t="shared" si="47"/>
        <v>24</v>
      </c>
    </row>
    <row r="650" spans="1:17" x14ac:dyDescent="0.3">
      <c r="A650" s="80" t="s">
        <v>1312</v>
      </c>
      <c r="B650" s="80" t="s">
        <v>109</v>
      </c>
      <c r="C650" s="80" t="s">
        <v>1313</v>
      </c>
      <c r="D650" s="80" t="s">
        <v>113</v>
      </c>
      <c r="E650" s="81">
        <v>46023</v>
      </c>
      <c r="F650" s="81">
        <v>46387</v>
      </c>
      <c r="G650" s="80">
        <v>113</v>
      </c>
      <c r="H650" s="80">
        <v>54</v>
      </c>
      <c r="I650" s="80">
        <f t="shared" si="46"/>
        <v>167</v>
      </c>
      <c r="J650" s="82">
        <v>39873</v>
      </c>
      <c r="K650" s="80"/>
      <c r="L650" s="80">
        <v>11865</v>
      </c>
      <c r="N650" s="24">
        <f>IF($H650&gt;265,ROUND($H650*0.15,0),VLOOKUP($H650,'Office of Allowances Appendix B'!$A$1:$E$266,2,FALSE))</f>
        <v>8</v>
      </c>
      <c r="O650" s="24">
        <f>IF($H650&gt;265,ROUND($H650*0.25,0),VLOOKUP($H650,'Office of Allowances Appendix B'!$A$1:$E$266,3,FALSE))</f>
        <v>14</v>
      </c>
      <c r="P650" s="24">
        <f>IF($H650&gt;265,ROUND($H650*0.4,0),VLOOKUP($H650,'Office of Allowances Appendix B'!$A$1:$E$266,4,FALSE))</f>
        <v>21</v>
      </c>
      <c r="Q650" s="24">
        <f t="shared" si="47"/>
        <v>11</v>
      </c>
    </row>
    <row r="651" spans="1:17" x14ac:dyDescent="0.3">
      <c r="A651" s="80" t="s">
        <v>1312</v>
      </c>
      <c r="B651" s="80" t="s">
        <v>1314</v>
      </c>
      <c r="C651" s="80" t="s">
        <v>1315</v>
      </c>
      <c r="D651" s="80" t="s">
        <v>113</v>
      </c>
      <c r="E651" s="81">
        <v>46023</v>
      </c>
      <c r="F651" s="81">
        <v>46387</v>
      </c>
      <c r="G651" s="80">
        <v>212</v>
      </c>
      <c r="H651" s="80">
        <v>68</v>
      </c>
      <c r="I651" s="80">
        <f t="shared" si="46"/>
        <v>280</v>
      </c>
      <c r="J651" s="82">
        <v>46113</v>
      </c>
      <c r="K651" s="80"/>
      <c r="L651" s="80">
        <v>10399</v>
      </c>
      <c r="N651" s="24">
        <f>IF($H651&gt;265,ROUND($H651*0.15,0),VLOOKUP($H651,'Office of Allowances Appendix B'!$A$1:$E$266,2,FALSE))</f>
        <v>10</v>
      </c>
      <c r="O651" s="24">
        <f>IF($H651&gt;265,ROUND($H651*0.25,0),VLOOKUP($H651,'Office of Allowances Appendix B'!$A$1:$E$266,3,FALSE))</f>
        <v>17</v>
      </c>
      <c r="P651" s="24">
        <f>IF($H651&gt;265,ROUND($H651*0.4,0),VLOOKUP($H651,'Office of Allowances Appendix B'!$A$1:$E$266,4,FALSE))</f>
        <v>27</v>
      </c>
      <c r="Q651" s="24">
        <f t="shared" si="47"/>
        <v>14</v>
      </c>
    </row>
    <row r="652" spans="1:17" x14ac:dyDescent="0.3">
      <c r="A652" s="80" t="s">
        <v>1312</v>
      </c>
      <c r="B652" s="80" t="s">
        <v>1316</v>
      </c>
      <c r="C652" s="80" t="s">
        <v>1317</v>
      </c>
      <c r="D652" s="80" t="s">
        <v>113</v>
      </c>
      <c r="E652" s="81">
        <v>46023</v>
      </c>
      <c r="F652" s="81">
        <v>46387</v>
      </c>
      <c r="G652" s="80">
        <v>145</v>
      </c>
      <c r="H652" s="80">
        <v>68</v>
      </c>
      <c r="I652" s="80">
        <f t="shared" si="46"/>
        <v>213</v>
      </c>
      <c r="J652" s="82">
        <v>39873</v>
      </c>
      <c r="K652" s="80"/>
      <c r="L652" s="80">
        <v>13402</v>
      </c>
      <c r="N652" s="24">
        <f>IF($H652&gt;265,ROUND($H652*0.15,0),VLOOKUP($H652,'Office of Allowances Appendix B'!$A$1:$E$266,2,FALSE))</f>
        <v>10</v>
      </c>
      <c r="O652" s="24">
        <f>IF($H652&gt;265,ROUND($H652*0.25,0),VLOOKUP($H652,'Office of Allowances Appendix B'!$A$1:$E$266,3,FALSE))</f>
        <v>17</v>
      </c>
      <c r="P652" s="24">
        <f>IF($H652&gt;265,ROUND($H652*0.4,0),VLOOKUP($H652,'Office of Allowances Appendix B'!$A$1:$E$266,4,FALSE))</f>
        <v>27</v>
      </c>
      <c r="Q652" s="24">
        <f t="shared" si="47"/>
        <v>14</v>
      </c>
    </row>
    <row r="653" spans="1:17" x14ac:dyDescent="0.3">
      <c r="A653" s="80" t="s">
        <v>1318</v>
      </c>
      <c r="B653" s="80" t="s">
        <v>109</v>
      </c>
      <c r="C653" s="80" t="s">
        <v>1319</v>
      </c>
      <c r="D653" s="80" t="s">
        <v>113</v>
      </c>
      <c r="E653" s="81">
        <v>46023</v>
      </c>
      <c r="F653" s="81">
        <v>46387</v>
      </c>
      <c r="G653" s="80">
        <v>137</v>
      </c>
      <c r="H653" s="80">
        <v>62</v>
      </c>
      <c r="I653" s="80">
        <f t="shared" si="46"/>
        <v>199</v>
      </c>
      <c r="J653" s="82">
        <v>45413</v>
      </c>
      <c r="K653" s="80"/>
      <c r="L653" s="80">
        <v>11842</v>
      </c>
      <c r="N653" s="24">
        <f>IF($H653&gt;265,ROUND($H653*0.15,0),VLOOKUP($H653,'Office of Allowances Appendix B'!$A$1:$E$266,2,FALSE))</f>
        <v>9</v>
      </c>
      <c r="O653" s="24">
        <f>IF($H653&gt;265,ROUND($H653*0.25,0),VLOOKUP($H653,'Office of Allowances Appendix B'!$A$1:$E$266,3,FALSE))</f>
        <v>16</v>
      </c>
      <c r="P653" s="24">
        <f>IF($H653&gt;265,ROUND($H653*0.4,0),VLOOKUP($H653,'Office of Allowances Appendix B'!$A$1:$E$266,4,FALSE))</f>
        <v>25</v>
      </c>
      <c r="Q653" s="24">
        <f t="shared" si="47"/>
        <v>12</v>
      </c>
    </row>
    <row r="654" spans="1:17" x14ac:dyDescent="0.3">
      <c r="A654" s="80" t="s">
        <v>1318</v>
      </c>
      <c r="B654" s="80" t="s">
        <v>1320</v>
      </c>
      <c r="C654" s="80" t="s">
        <v>1321</v>
      </c>
      <c r="D654" s="80" t="s">
        <v>113</v>
      </c>
      <c r="E654" s="81">
        <v>46023</v>
      </c>
      <c r="F654" s="81">
        <v>46387</v>
      </c>
      <c r="G654" s="80">
        <v>172</v>
      </c>
      <c r="H654" s="80">
        <v>104</v>
      </c>
      <c r="I654" s="80">
        <f t="shared" si="46"/>
        <v>276</v>
      </c>
      <c r="J654" s="82">
        <v>45413</v>
      </c>
      <c r="K654" s="80"/>
      <c r="L654" s="80">
        <v>11491</v>
      </c>
      <c r="N654" s="24">
        <f>IF($H654&gt;265,ROUND($H654*0.15,0),VLOOKUP($H654,'Office of Allowances Appendix B'!$A$1:$E$266,2,FALSE))</f>
        <v>16</v>
      </c>
      <c r="O654" s="24">
        <f>IF($H654&gt;265,ROUND($H654*0.25,0),VLOOKUP($H654,'Office of Allowances Appendix B'!$A$1:$E$266,3,FALSE))</f>
        <v>26</v>
      </c>
      <c r="P654" s="24">
        <f>IF($H654&gt;265,ROUND($H654*0.4,0),VLOOKUP($H654,'Office of Allowances Appendix B'!$A$1:$E$266,4,FALSE))</f>
        <v>41</v>
      </c>
      <c r="Q654" s="24">
        <f t="shared" si="47"/>
        <v>21</v>
      </c>
    </row>
    <row r="655" spans="1:17" x14ac:dyDescent="0.3">
      <c r="A655" s="80" t="s">
        <v>1318</v>
      </c>
      <c r="B655" s="80" t="s">
        <v>1322</v>
      </c>
      <c r="C655" s="80" t="s">
        <v>1323</v>
      </c>
      <c r="D655" s="80" t="s">
        <v>113</v>
      </c>
      <c r="E655" s="81">
        <v>46023</v>
      </c>
      <c r="F655" s="81">
        <v>46387</v>
      </c>
      <c r="G655" s="80">
        <v>176</v>
      </c>
      <c r="H655" s="80">
        <v>69</v>
      </c>
      <c r="I655" s="80">
        <f t="shared" si="46"/>
        <v>245</v>
      </c>
      <c r="J655" s="82">
        <v>45292</v>
      </c>
      <c r="K655" s="80"/>
      <c r="L655" s="80">
        <v>10400</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28</v>
      </c>
      <c r="Q655" s="24">
        <f t="shared" si="47"/>
        <v>14</v>
      </c>
    </row>
    <row r="656" spans="1:17" x14ac:dyDescent="0.3">
      <c r="A656" s="80" t="s">
        <v>1318</v>
      </c>
      <c r="B656" s="80" t="s">
        <v>1324</v>
      </c>
      <c r="C656" s="80" t="s">
        <v>1325</v>
      </c>
      <c r="D656" s="80" t="s">
        <v>113</v>
      </c>
      <c r="E656" s="81">
        <v>46023</v>
      </c>
      <c r="F656" s="81">
        <v>46387</v>
      </c>
      <c r="G656" s="80">
        <v>188</v>
      </c>
      <c r="H656" s="80">
        <v>73</v>
      </c>
      <c r="I656" s="80">
        <f t="shared" si="46"/>
        <v>261</v>
      </c>
      <c r="J656" s="82">
        <v>45413</v>
      </c>
      <c r="K656" s="80"/>
      <c r="L656" s="80">
        <v>12580</v>
      </c>
      <c r="N656" s="24">
        <f>IF($H656&gt;265,ROUND($H656*0.15,0),VLOOKUP($H656,'Office of Allowances Appendix B'!$A$1:$E$266,2,FALSE))</f>
        <v>11</v>
      </c>
      <c r="O656" s="24">
        <f>IF($H656&gt;265,ROUND($H656*0.25,0),VLOOKUP($H656,'Office of Allowances Appendix B'!$A$1:$E$266,3,FALSE))</f>
        <v>18</v>
      </c>
      <c r="P656" s="24">
        <f>IF($H656&gt;265,ROUND($H656*0.4,0),VLOOKUP($H656,'Office of Allowances Appendix B'!$A$1:$E$266,4,FALSE))</f>
        <v>29</v>
      </c>
      <c r="Q656" s="24">
        <f t="shared" si="47"/>
        <v>15</v>
      </c>
    </row>
    <row r="657" spans="1:17" x14ac:dyDescent="0.3">
      <c r="A657" s="80" t="s">
        <v>1326</v>
      </c>
      <c r="B657" s="80" t="s">
        <v>109</v>
      </c>
      <c r="C657" s="80" t="s">
        <v>1327</v>
      </c>
      <c r="D657" s="80" t="s">
        <v>113</v>
      </c>
      <c r="E657" s="81">
        <v>46023</v>
      </c>
      <c r="F657" s="81">
        <v>46387</v>
      </c>
      <c r="G657" s="80">
        <v>194</v>
      </c>
      <c r="H657" s="80">
        <v>71</v>
      </c>
      <c r="I657" s="80">
        <f t="shared" si="46"/>
        <v>265</v>
      </c>
      <c r="J657" s="82">
        <v>46204</v>
      </c>
      <c r="K657" s="80">
        <v>23</v>
      </c>
      <c r="L657" s="80">
        <v>11797</v>
      </c>
      <c r="N657" s="24">
        <f>IF($H657&gt;265,ROUND($H657*0.15,0),VLOOKUP($H657,'Office of Allowances Appendix B'!$A$1:$E$266,2,FALSE))</f>
        <v>11</v>
      </c>
      <c r="O657" s="24">
        <f>IF($H657&gt;265,ROUND($H657*0.25,0),VLOOKUP($H657,'Office of Allowances Appendix B'!$A$1:$E$266,3,FALSE))</f>
        <v>18</v>
      </c>
      <c r="P657" s="24">
        <f>IF($H657&gt;265,ROUND($H657*0.4,0),VLOOKUP($H657,'Office of Allowances Appendix B'!$A$1:$E$266,4,FALSE))</f>
        <v>28</v>
      </c>
      <c r="Q657" s="24">
        <f t="shared" si="47"/>
        <v>14</v>
      </c>
    </row>
    <row r="658" spans="1:17" x14ac:dyDescent="0.3">
      <c r="A658" s="80" t="s">
        <v>1326</v>
      </c>
      <c r="B658" s="80" t="s">
        <v>1328</v>
      </c>
      <c r="C658" s="80" t="s">
        <v>1329</v>
      </c>
      <c r="D658" s="80" t="s">
        <v>113</v>
      </c>
      <c r="E658" s="81">
        <v>46023</v>
      </c>
      <c r="F658" s="81">
        <v>46387</v>
      </c>
      <c r="G658" s="80">
        <v>206</v>
      </c>
      <c r="H658" s="80">
        <v>120</v>
      </c>
      <c r="I658" s="80">
        <f t="shared" si="46"/>
        <v>326</v>
      </c>
      <c r="J658" s="82">
        <v>46204</v>
      </c>
      <c r="K658" s="80">
        <v>23</v>
      </c>
      <c r="L658" s="80">
        <v>11609</v>
      </c>
      <c r="N658" s="24">
        <f>IF($H658&gt;265,ROUND($H658*0.15,0),VLOOKUP($H658,'Office of Allowances Appendix B'!$A$1:$E$266,2,FALSE))</f>
        <v>18</v>
      </c>
      <c r="O658" s="24">
        <f>IF($H658&gt;265,ROUND($H658*0.25,0),VLOOKUP($H658,'Office of Allowances Appendix B'!$A$1:$E$266,3,FALSE))</f>
        <v>30</v>
      </c>
      <c r="P658" s="24">
        <f>IF($H658&gt;265,ROUND($H658*0.4,0),VLOOKUP($H658,'Office of Allowances Appendix B'!$A$1:$E$266,4,FALSE))</f>
        <v>48</v>
      </c>
      <c r="Q658" s="24">
        <f t="shared" si="47"/>
        <v>24</v>
      </c>
    </row>
    <row r="659" spans="1:17" x14ac:dyDescent="0.3">
      <c r="A659" s="80" t="s">
        <v>1326</v>
      </c>
      <c r="B659" s="80" t="s">
        <v>1330</v>
      </c>
      <c r="C659" s="80" t="s">
        <v>1331</v>
      </c>
      <c r="D659" s="80" t="s">
        <v>113</v>
      </c>
      <c r="E659" s="81">
        <v>46023</v>
      </c>
      <c r="F659" s="81">
        <v>46387</v>
      </c>
      <c r="G659" s="80">
        <v>210</v>
      </c>
      <c r="H659" s="80">
        <v>84</v>
      </c>
      <c r="I659" s="80">
        <f t="shared" si="46"/>
        <v>294</v>
      </c>
      <c r="J659" s="82">
        <v>46204</v>
      </c>
      <c r="K659" s="80">
        <v>23</v>
      </c>
      <c r="L659" s="80">
        <v>10289</v>
      </c>
      <c r="N659" s="24">
        <f>IF($H659&gt;265,ROUND($H659*0.15,0),VLOOKUP($H659,'Office of Allowances Appendix B'!$A$1:$E$266,2,FALSE))</f>
        <v>13</v>
      </c>
      <c r="O659" s="24">
        <f>IF($H659&gt;265,ROUND($H659*0.25,0),VLOOKUP($H659,'Office of Allowances Appendix B'!$A$1:$E$266,3,FALSE))</f>
        <v>21</v>
      </c>
      <c r="P659" s="24">
        <f>IF($H659&gt;265,ROUND($H659*0.4,0),VLOOKUP($H659,'Office of Allowances Appendix B'!$A$1:$E$266,4,FALSE))</f>
        <v>33</v>
      </c>
      <c r="Q659" s="24">
        <f t="shared" si="47"/>
        <v>17</v>
      </c>
    </row>
    <row r="660" spans="1:17" x14ac:dyDescent="0.3">
      <c r="A660" s="80" t="s">
        <v>1326</v>
      </c>
      <c r="B660" s="80" t="s">
        <v>1332</v>
      </c>
      <c r="C660" s="80" t="s">
        <v>1333</v>
      </c>
      <c r="D660" s="80" t="s">
        <v>113</v>
      </c>
      <c r="E660" s="81">
        <v>46023</v>
      </c>
      <c r="F660" s="81">
        <v>46387</v>
      </c>
      <c r="G660" s="80">
        <v>156</v>
      </c>
      <c r="H660" s="80">
        <v>86</v>
      </c>
      <c r="I660" s="80">
        <f t="shared" si="46"/>
        <v>242</v>
      </c>
      <c r="J660" s="82">
        <v>46204</v>
      </c>
      <c r="K660" s="80">
        <v>23</v>
      </c>
      <c r="L660" s="80">
        <v>12871</v>
      </c>
      <c r="N660" s="24">
        <f>IF($H660&gt;265,ROUND($H660*0.15,0),VLOOKUP($H660,'Office of Allowances Appendix B'!$A$1:$E$266,2,FALSE))</f>
        <v>13</v>
      </c>
      <c r="O660" s="24">
        <f>IF($H660&gt;265,ROUND($H660*0.25,0),VLOOKUP($H660,'Office of Allowances Appendix B'!$A$1:$E$266,3,FALSE))</f>
        <v>22</v>
      </c>
      <c r="P660" s="24">
        <f>IF($H660&gt;265,ROUND($H660*0.4,0),VLOOKUP($H660,'Office of Allowances Appendix B'!$A$1:$E$266,4,FALSE))</f>
        <v>34</v>
      </c>
      <c r="Q660" s="24">
        <f t="shared" si="47"/>
        <v>17</v>
      </c>
    </row>
    <row r="661" spans="1:17" x14ac:dyDescent="0.3">
      <c r="A661" s="80" t="s">
        <v>1326</v>
      </c>
      <c r="B661" s="80" t="s">
        <v>1334</v>
      </c>
      <c r="C661" s="80" t="s">
        <v>1335</v>
      </c>
      <c r="D661" s="80" t="s">
        <v>113</v>
      </c>
      <c r="E661" s="81">
        <v>46023</v>
      </c>
      <c r="F661" s="81">
        <v>46387</v>
      </c>
      <c r="G661" s="80">
        <v>319</v>
      </c>
      <c r="H661" s="80">
        <v>87</v>
      </c>
      <c r="I661" s="80">
        <f t="shared" si="46"/>
        <v>406</v>
      </c>
      <c r="J661" s="82">
        <v>46204</v>
      </c>
      <c r="K661" s="80">
        <v>23</v>
      </c>
      <c r="L661" s="80">
        <v>15032</v>
      </c>
      <c r="N661" s="24">
        <f>IF($H661&gt;265,ROUND($H661*0.15,0),VLOOKUP($H661,'Office of Allowances Appendix B'!$A$1:$E$266,2,FALSE))</f>
        <v>13</v>
      </c>
      <c r="O661" s="24">
        <f>IF($H661&gt;265,ROUND($H661*0.25,0),VLOOKUP($H661,'Office of Allowances Appendix B'!$A$1:$E$266,3,FALSE))</f>
        <v>22</v>
      </c>
      <c r="P661" s="24">
        <f>IF($H661&gt;265,ROUND($H661*0.4,0),VLOOKUP($H661,'Office of Allowances Appendix B'!$A$1:$E$266,4,FALSE))</f>
        <v>35</v>
      </c>
      <c r="Q661" s="24">
        <f t="shared" si="47"/>
        <v>17</v>
      </c>
    </row>
    <row r="662" spans="1:17" x14ac:dyDescent="0.3">
      <c r="A662" s="80" t="s">
        <v>1326</v>
      </c>
      <c r="B662" s="80" t="s">
        <v>1336</v>
      </c>
      <c r="C662" s="80" t="s">
        <v>1337</v>
      </c>
      <c r="D662" s="80" t="s">
        <v>113</v>
      </c>
      <c r="E662" s="81">
        <v>46023</v>
      </c>
      <c r="F662" s="81">
        <v>46387</v>
      </c>
      <c r="G662" s="80">
        <v>186</v>
      </c>
      <c r="H662" s="80">
        <v>84</v>
      </c>
      <c r="I662" s="80">
        <f t="shared" si="46"/>
        <v>270</v>
      </c>
      <c r="J662" s="82">
        <v>46204</v>
      </c>
      <c r="K662" s="80">
        <v>23</v>
      </c>
      <c r="L662" s="80">
        <v>15008</v>
      </c>
      <c r="N662" s="24">
        <f>IF($H662&gt;265,ROUND($H662*0.15,0),VLOOKUP($H662,'Office of Allowances Appendix B'!$A$1:$E$266,2,FALSE))</f>
        <v>13</v>
      </c>
      <c r="O662" s="24">
        <f>IF($H662&gt;265,ROUND($H662*0.25,0),VLOOKUP($H662,'Office of Allowances Appendix B'!$A$1:$E$266,3,FALSE))</f>
        <v>21</v>
      </c>
      <c r="P662" s="24">
        <f>IF($H662&gt;265,ROUND($H662*0.4,0),VLOOKUP($H662,'Office of Allowances Appendix B'!$A$1:$E$266,4,FALSE))</f>
        <v>33</v>
      </c>
      <c r="Q662" s="24">
        <f t="shared" si="47"/>
        <v>17</v>
      </c>
    </row>
    <row r="663" spans="1:17" x14ac:dyDescent="0.3">
      <c r="A663" s="80" t="s">
        <v>1326</v>
      </c>
      <c r="B663" s="80" t="s">
        <v>1338</v>
      </c>
      <c r="C663" s="80" t="s">
        <v>1339</v>
      </c>
      <c r="D663" s="80" t="s">
        <v>113</v>
      </c>
      <c r="E663" s="81">
        <v>46023</v>
      </c>
      <c r="F663" s="81">
        <v>46387</v>
      </c>
      <c r="G663" s="80">
        <v>161</v>
      </c>
      <c r="H663" s="80">
        <v>68</v>
      </c>
      <c r="I663" s="80">
        <f t="shared" si="46"/>
        <v>229</v>
      </c>
      <c r="J663" s="82">
        <v>46204</v>
      </c>
      <c r="K663" s="80">
        <v>23</v>
      </c>
      <c r="L663" s="80">
        <v>12027</v>
      </c>
      <c r="N663" s="24">
        <f>IF($H663&gt;265,ROUND($H663*0.15,0),VLOOKUP($H663,'Office of Allowances Appendix B'!$A$1:$E$266,2,FALSE))</f>
        <v>10</v>
      </c>
      <c r="O663" s="24">
        <f>IF($H663&gt;265,ROUND($H663*0.25,0),VLOOKUP($H663,'Office of Allowances Appendix B'!$A$1:$E$266,3,FALSE))</f>
        <v>17</v>
      </c>
      <c r="P663" s="24">
        <f>IF($H663&gt;265,ROUND($H663*0.4,0),VLOOKUP($H663,'Office of Allowances Appendix B'!$A$1:$E$266,4,FALSE))</f>
        <v>27</v>
      </c>
      <c r="Q663" s="24">
        <f t="shared" si="47"/>
        <v>14</v>
      </c>
    </row>
    <row r="664" spans="1:17" x14ac:dyDescent="0.3">
      <c r="A664" s="80" t="s">
        <v>1340</v>
      </c>
      <c r="B664" s="80" t="s">
        <v>1341</v>
      </c>
      <c r="C664" s="80" t="s">
        <v>1342</v>
      </c>
      <c r="D664" s="80" t="s">
        <v>113</v>
      </c>
      <c r="E664" s="81">
        <v>46023</v>
      </c>
      <c r="F664" s="81">
        <v>46387</v>
      </c>
      <c r="G664" s="80">
        <v>329</v>
      </c>
      <c r="H664" s="80">
        <v>134</v>
      </c>
      <c r="I664" s="80">
        <f t="shared" si="46"/>
        <v>463</v>
      </c>
      <c r="J664" s="82">
        <v>44652</v>
      </c>
      <c r="K664" s="80"/>
      <c r="L664" s="80">
        <v>11694</v>
      </c>
      <c r="N664" s="24">
        <f>IF($H664&gt;265,ROUND($H664*0.15,0),VLOOKUP($H664,'Office of Allowances Appendix B'!$A$1:$E$266,2,FALSE))</f>
        <v>20</v>
      </c>
      <c r="O664" s="24">
        <f>IF($H664&gt;265,ROUND($H664*0.25,0),VLOOKUP($H664,'Office of Allowances Appendix B'!$A$1:$E$266,3,FALSE))</f>
        <v>34</v>
      </c>
      <c r="P664" s="24">
        <f>IF($H664&gt;265,ROUND($H664*0.4,0),VLOOKUP($H664,'Office of Allowances Appendix B'!$A$1:$E$266,4,FALSE))</f>
        <v>53</v>
      </c>
      <c r="Q664" s="24">
        <f t="shared" si="47"/>
        <v>27</v>
      </c>
    </row>
    <row r="665" spans="1:17" x14ac:dyDescent="0.3">
      <c r="A665" s="80" t="s">
        <v>1340</v>
      </c>
      <c r="B665" s="80" t="s">
        <v>1343</v>
      </c>
      <c r="C665" s="80" t="s">
        <v>1344</v>
      </c>
      <c r="D665" s="80" t="s">
        <v>113</v>
      </c>
      <c r="E665" s="81">
        <v>46023</v>
      </c>
      <c r="F665" s="81">
        <v>46387</v>
      </c>
      <c r="G665" s="80">
        <v>329</v>
      </c>
      <c r="H665" s="80">
        <v>134</v>
      </c>
      <c r="I665" s="80">
        <f t="shared" si="46"/>
        <v>463</v>
      </c>
      <c r="J665" s="82">
        <v>44652</v>
      </c>
      <c r="K665" s="80"/>
      <c r="L665" s="80">
        <v>15047</v>
      </c>
      <c r="N665" s="24">
        <f>IF($H665&gt;265,ROUND($H665*0.15,0),VLOOKUP($H665,'Office of Allowances Appendix B'!$A$1:$E$266,2,FALSE))</f>
        <v>20</v>
      </c>
      <c r="O665" s="24">
        <f>IF($H665&gt;265,ROUND($H665*0.25,0),VLOOKUP($H665,'Office of Allowances Appendix B'!$A$1:$E$266,3,FALSE))</f>
        <v>34</v>
      </c>
      <c r="P665" s="24">
        <f>IF($H665&gt;265,ROUND($H665*0.4,0),VLOOKUP($H665,'Office of Allowances Appendix B'!$A$1:$E$266,4,FALSE))</f>
        <v>53</v>
      </c>
      <c r="Q665" s="24">
        <f t="shared" si="47"/>
        <v>27</v>
      </c>
    </row>
    <row r="666" spans="1:17" x14ac:dyDescent="0.3">
      <c r="A666" s="80" t="s">
        <v>1345</v>
      </c>
      <c r="B666" s="80" t="s">
        <v>109</v>
      </c>
      <c r="C666" s="80" t="s">
        <v>1346</v>
      </c>
      <c r="D666" s="80" t="s">
        <v>113</v>
      </c>
      <c r="E666" s="81">
        <v>46023</v>
      </c>
      <c r="F666" s="81">
        <v>46387</v>
      </c>
      <c r="G666" s="80">
        <v>69</v>
      </c>
      <c r="H666" s="80">
        <v>46</v>
      </c>
      <c r="I666" s="80">
        <f t="shared" si="46"/>
        <v>115</v>
      </c>
      <c r="J666" s="82">
        <v>45931</v>
      </c>
      <c r="K666" s="80">
        <v>2</v>
      </c>
      <c r="L666" s="80">
        <v>11866</v>
      </c>
      <c r="N666" s="24">
        <f>IF($H666&gt;265,ROUND($H666*0.15,0),VLOOKUP($H666,'Office of Allowances Appendix B'!$A$1:$E$266,2,FALSE))</f>
        <v>7</v>
      </c>
      <c r="O666" s="24">
        <f>IF($H666&gt;265,ROUND($H666*0.25,0),VLOOKUP($H666,'Office of Allowances Appendix B'!$A$1:$E$266,3,FALSE))</f>
        <v>12</v>
      </c>
      <c r="P666" s="24">
        <f>IF($H666&gt;265,ROUND($H666*0.4,0),VLOOKUP($H666,'Office of Allowances Appendix B'!$A$1:$E$266,4,FALSE))</f>
        <v>18</v>
      </c>
      <c r="Q666" s="24">
        <f t="shared" si="47"/>
        <v>9</v>
      </c>
    </row>
    <row r="667" spans="1:17" x14ac:dyDescent="0.3">
      <c r="A667" s="80" t="s">
        <v>1345</v>
      </c>
      <c r="B667" s="80" t="s">
        <v>1347</v>
      </c>
      <c r="C667" s="80" t="s">
        <v>1348</v>
      </c>
      <c r="D667" s="80" t="s">
        <v>113</v>
      </c>
      <c r="E667" s="81">
        <v>46023</v>
      </c>
      <c r="F667" s="81">
        <v>46387</v>
      </c>
      <c r="G667" s="80">
        <v>346</v>
      </c>
      <c r="H667" s="80">
        <v>131</v>
      </c>
      <c r="I667" s="80">
        <f t="shared" si="46"/>
        <v>477</v>
      </c>
      <c r="J667" s="82">
        <v>45931</v>
      </c>
      <c r="K667" s="80">
        <v>2</v>
      </c>
      <c r="L667" s="80">
        <v>10401</v>
      </c>
      <c r="N667" s="24">
        <f>IF($H667&gt;265,ROUND($H667*0.15,0),VLOOKUP($H667,'Office of Allowances Appendix B'!$A$1:$E$266,2,FALSE))</f>
        <v>20</v>
      </c>
      <c r="O667" s="24">
        <f>IF($H667&gt;265,ROUND($H667*0.25,0),VLOOKUP($H667,'Office of Allowances Appendix B'!$A$1:$E$266,3,FALSE))</f>
        <v>33</v>
      </c>
      <c r="P667" s="24">
        <f>IF($H667&gt;265,ROUND($H667*0.4,0),VLOOKUP($H667,'Office of Allowances Appendix B'!$A$1:$E$266,4,FALSE))</f>
        <v>52</v>
      </c>
      <c r="Q667" s="24">
        <f t="shared" si="47"/>
        <v>26</v>
      </c>
    </row>
    <row r="668" spans="1:17" x14ac:dyDescent="0.3">
      <c r="A668" s="80" t="s">
        <v>1349</v>
      </c>
      <c r="B668" s="80" t="s">
        <v>1350</v>
      </c>
      <c r="C668" s="80" t="s">
        <v>1351</v>
      </c>
      <c r="D668" s="80" t="s">
        <v>113</v>
      </c>
      <c r="E668" s="81">
        <v>46023</v>
      </c>
      <c r="F668" s="81">
        <v>46387</v>
      </c>
      <c r="G668" s="80">
        <v>337</v>
      </c>
      <c r="H668" s="80">
        <v>145</v>
      </c>
      <c r="I668" s="80">
        <f t="shared" si="46"/>
        <v>482</v>
      </c>
      <c r="J668" s="82">
        <v>45870</v>
      </c>
      <c r="K668" s="80"/>
      <c r="L668" s="80">
        <v>11064</v>
      </c>
      <c r="N668" s="24">
        <f>IF($H668&gt;265,ROUND($H668*0.15,0),VLOOKUP($H668,'Office of Allowances Appendix B'!$A$1:$E$266,2,FALSE))</f>
        <v>22</v>
      </c>
      <c r="O668" s="24">
        <f>IF($H668&gt;265,ROUND($H668*0.25,0),VLOOKUP($H668,'Office of Allowances Appendix B'!$A$1:$E$266,3,FALSE))</f>
        <v>36</v>
      </c>
      <c r="P668" s="24">
        <f>IF($H668&gt;265,ROUND($H668*0.4,0),VLOOKUP($H668,'Office of Allowances Appendix B'!$A$1:$E$266,4,FALSE))</f>
        <v>58</v>
      </c>
      <c r="Q668" s="24">
        <f t="shared" si="47"/>
        <v>29</v>
      </c>
    </row>
    <row r="669" spans="1:17" x14ac:dyDescent="0.3">
      <c r="A669" s="80" t="s">
        <v>1352</v>
      </c>
      <c r="B669" s="80" t="s">
        <v>109</v>
      </c>
      <c r="C669" s="80" t="s">
        <v>1353</v>
      </c>
      <c r="D669" s="80" t="s">
        <v>113</v>
      </c>
      <c r="E669" s="81">
        <v>46023</v>
      </c>
      <c r="F669" s="81">
        <v>46387</v>
      </c>
      <c r="G669" s="80">
        <v>50</v>
      </c>
      <c r="H669" s="80">
        <v>33</v>
      </c>
      <c r="I669" s="80">
        <f t="shared" si="46"/>
        <v>83</v>
      </c>
      <c r="J669" s="82">
        <v>39114</v>
      </c>
      <c r="K669" s="80"/>
      <c r="L669" s="80">
        <v>11803</v>
      </c>
      <c r="N669" s="24">
        <f>IF($H669&gt;265,ROUND($H669*0.15,0),VLOOKUP($H669,'Office of Allowances Appendix B'!$A$1:$E$266,2,FALSE))</f>
        <v>5</v>
      </c>
      <c r="O669" s="24">
        <f>IF($H669&gt;265,ROUND($H669*0.25,0),VLOOKUP($H669,'Office of Allowances Appendix B'!$A$1:$E$266,3,FALSE))</f>
        <v>8</v>
      </c>
      <c r="P669" s="24">
        <f>IF($H669&gt;265,ROUND($H669*0.4,0),VLOOKUP($H669,'Office of Allowances Appendix B'!$A$1:$E$266,4,FALSE))</f>
        <v>13</v>
      </c>
      <c r="Q669" s="24">
        <f t="shared" si="47"/>
        <v>7</v>
      </c>
    </row>
    <row r="670" spans="1:17" x14ac:dyDescent="0.3">
      <c r="A670" s="80" t="s">
        <v>1352</v>
      </c>
      <c r="B670" s="80" t="s">
        <v>1354</v>
      </c>
      <c r="C670" s="80" t="s">
        <v>1355</v>
      </c>
      <c r="D670" s="80" t="s">
        <v>113</v>
      </c>
      <c r="E670" s="81">
        <v>46023</v>
      </c>
      <c r="F670" s="81">
        <v>46387</v>
      </c>
      <c r="G670" s="80">
        <v>130</v>
      </c>
      <c r="H670" s="80">
        <v>46</v>
      </c>
      <c r="I670" s="80">
        <f t="shared" si="46"/>
        <v>176</v>
      </c>
      <c r="J670" s="82">
        <v>40725</v>
      </c>
      <c r="K670" s="80"/>
      <c r="L670" s="80">
        <v>11610</v>
      </c>
      <c r="N670" s="24">
        <f>IF($H670&gt;265,ROUND($H670*0.15,0),VLOOKUP($H670,'Office of Allowances Appendix B'!$A$1:$E$266,2,FALSE))</f>
        <v>7</v>
      </c>
      <c r="O670" s="24">
        <f>IF($H670&gt;265,ROUND($H670*0.25,0),VLOOKUP($H670,'Office of Allowances Appendix B'!$A$1:$E$266,3,FALSE))</f>
        <v>12</v>
      </c>
      <c r="P670" s="24">
        <f>IF($H670&gt;265,ROUND($H670*0.4,0),VLOOKUP($H670,'Office of Allowances Appendix B'!$A$1:$E$266,4,FALSE))</f>
        <v>18</v>
      </c>
      <c r="Q670" s="24">
        <f t="shared" si="47"/>
        <v>9</v>
      </c>
    </row>
    <row r="671" spans="1:17" x14ac:dyDescent="0.3">
      <c r="A671" s="80" t="s">
        <v>1352</v>
      </c>
      <c r="B671" s="80" t="s">
        <v>1356</v>
      </c>
      <c r="C671" s="80" t="s">
        <v>1357</v>
      </c>
      <c r="D671" s="80" t="s">
        <v>113</v>
      </c>
      <c r="E671" s="81">
        <v>46023</v>
      </c>
      <c r="F671" s="81">
        <v>46387</v>
      </c>
      <c r="G671" s="80">
        <v>76</v>
      </c>
      <c r="H671" s="80">
        <v>37</v>
      </c>
      <c r="I671" s="80">
        <f t="shared" ref="I671:I735" si="49">SUM(G671+H671)</f>
        <v>113</v>
      </c>
      <c r="J671" s="82">
        <v>39114</v>
      </c>
      <c r="K671" s="80"/>
      <c r="L671" s="80">
        <v>13598</v>
      </c>
      <c r="N671" s="24">
        <f>IF($H671&gt;265,ROUND($H671*0.15,0),VLOOKUP($H671,'Office of Allowances Appendix B'!$A$1:$E$266,2,FALSE))</f>
        <v>6</v>
      </c>
      <c r="O671" s="24">
        <f>IF($H671&gt;265,ROUND($H671*0.25,0),VLOOKUP($H671,'Office of Allowances Appendix B'!$A$1:$E$266,3,FALSE))</f>
        <v>9</v>
      </c>
      <c r="P671" s="24">
        <f>IF($H671&gt;265,ROUND($H671*0.4,0),VLOOKUP($H671,'Office of Allowances Appendix B'!$A$1:$E$266,4,FALSE))</f>
        <v>15</v>
      </c>
      <c r="Q671" s="24">
        <f t="shared" si="47"/>
        <v>7</v>
      </c>
    </row>
    <row r="672" spans="1:17" x14ac:dyDescent="0.3">
      <c r="A672" s="80" t="s">
        <v>1352</v>
      </c>
      <c r="B672" s="80" t="s">
        <v>1358</v>
      </c>
      <c r="C672" s="80" t="s">
        <v>1359</v>
      </c>
      <c r="D672" s="80" t="s">
        <v>113</v>
      </c>
      <c r="E672" s="81">
        <v>46023</v>
      </c>
      <c r="F672" s="81">
        <v>46387</v>
      </c>
      <c r="G672" s="80">
        <v>149</v>
      </c>
      <c r="H672" s="80">
        <v>80</v>
      </c>
      <c r="I672" s="80">
        <f t="shared" si="49"/>
        <v>229</v>
      </c>
      <c r="J672" s="82">
        <v>46174</v>
      </c>
      <c r="K672" s="80"/>
      <c r="L672" s="80">
        <v>10321</v>
      </c>
      <c r="N672" s="24">
        <f>IF($H672&gt;265,ROUND($H672*0.15,0),VLOOKUP($H672,'Office of Allowances Appendix B'!$A$1:$E$266,2,FALSE))</f>
        <v>12</v>
      </c>
      <c r="O672" s="24">
        <f>IF($H672&gt;265,ROUND($H672*0.25,0),VLOOKUP($H672,'Office of Allowances Appendix B'!$A$1:$E$266,3,FALSE))</f>
        <v>20</v>
      </c>
      <c r="P672" s="24">
        <f>IF($H672&gt;265,ROUND($H672*0.4,0),VLOOKUP($H672,'Office of Allowances Appendix B'!$A$1:$E$266,4,FALSE))</f>
        <v>32</v>
      </c>
      <c r="Q672" s="24">
        <f t="shared" si="47"/>
        <v>16</v>
      </c>
    </row>
    <row r="673" spans="1:17" x14ac:dyDescent="0.3">
      <c r="A673" s="80" t="s">
        <v>1360</v>
      </c>
      <c r="B673" s="80" t="s">
        <v>1361</v>
      </c>
      <c r="C673" s="80" t="s">
        <v>1362</v>
      </c>
      <c r="D673" s="80" t="s">
        <v>113</v>
      </c>
      <c r="E673" s="81">
        <v>46023</v>
      </c>
      <c r="F673" s="81">
        <v>46387</v>
      </c>
      <c r="G673" s="80">
        <v>170</v>
      </c>
      <c r="H673" s="80">
        <v>135</v>
      </c>
      <c r="I673" s="80">
        <f t="shared" si="49"/>
        <v>305</v>
      </c>
      <c r="J673" s="82">
        <v>43862</v>
      </c>
      <c r="K673" s="80"/>
      <c r="L673" s="80">
        <v>10060</v>
      </c>
      <c r="N673" s="24">
        <f>IF($H673&gt;265,ROUND($H673*0.15,0),VLOOKUP($H673,'Office of Allowances Appendix B'!$A$1:$E$266,2,FALSE))</f>
        <v>20</v>
      </c>
      <c r="O673" s="24">
        <f>IF($H673&gt;265,ROUND($H673*0.25,0),VLOOKUP($H673,'Office of Allowances Appendix B'!$A$1:$E$266,3,FALSE))</f>
        <v>34</v>
      </c>
      <c r="P673" s="24">
        <f>IF($H673&gt;265,ROUND($H673*0.4,0),VLOOKUP($H673,'Office of Allowances Appendix B'!$A$1:$E$266,4,FALSE))</f>
        <v>54</v>
      </c>
      <c r="Q673" s="24">
        <f t="shared" si="47"/>
        <v>27</v>
      </c>
    </row>
    <row r="674" spans="1:17" x14ac:dyDescent="0.3">
      <c r="A674" s="80" t="s">
        <v>1363</v>
      </c>
      <c r="B674" s="80" t="s">
        <v>109</v>
      </c>
      <c r="C674" s="80" t="s">
        <v>1364</v>
      </c>
      <c r="D674" s="80" t="s">
        <v>113</v>
      </c>
      <c r="E674" s="81">
        <v>46023</v>
      </c>
      <c r="F674" s="81">
        <v>46387</v>
      </c>
      <c r="G674" s="80">
        <v>43</v>
      </c>
      <c r="H674" s="80">
        <v>35</v>
      </c>
      <c r="I674" s="80">
        <f t="shared" si="49"/>
        <v>78</v>
      </c>
      <c r="J674" s="82">
        <v>42491</v>
      </c>
      <c r="K674" s="80"/>
      <c r="L674" s="80">
        <v>11907</v>
      </c>
      <c r="N674" s="24">
        <f>IF($H674&gt;265,ROUND($H674*0.15,0),VLOOKUP($H674,'Office of Allowances Appendix B'!$A$1:$E$266,2,FALSE))</f>
        <v>5</v>
      </c>
      <c r="O674" s="24">
        <f>IF($H674&gt;265,ROUND($H674*0.25,0),VLOOKUP($H674,'Office of Allowances Appendix B'!$A$1:$E$266,3,FALSE))</f>
        <v>9</v>
      </c>
      <c r="P674" s="24">
        <f>IF($H674&gt;265,ROUND($H674*0.4,0),VLOOKUP($H674,'Office of Allowances Appendix B'!$A$1:$E$266,4,FALSE))</f>
        <v>14</v>
      </c>
      <c r="Q674" s="24">
        <f t="shared" ref="Q674:Q738" si="50">H674-SUM(N674:P674)</f>
        <v>7</v>
      </c>
    </row>
    <row r="675" spans="1:17" x14ac:dyDescent="0.3">
      <c r="A675" s="80" t="s">
        <v>1363</v>
      </c>
      <c r="B675" s="80" t="s">
        <v>1365</v>
      </c>
      <c r="C675" s="80" t="s">
        <v>1366</v>
      </c>
      <c r="D675" s="80" t="s">
        <v>113</v>
      </c>
      <c r="E675" s="81">
        <v>46023</v>
      </c>
      <c r="F675" s="81">
        <v>46387</v>
      </c>
      <c r="G675" s="80">
        <v>43</v>
      </c>
      <c r="H675" s="80">
        <v>33</v>
      </c>
      <c r="I675" s="80">
        <f t="shared" si="49"/>
        <v>76</v>
      </c>
      <c r="J675" s="82">
        <v>42491</v>
      </c>
      <c r="K675" s="80"/>
      <c r="L675" s="80">
        <v>13554</v>
      </c>
      <c r="N675" s="24">
        <f>IF($H675&gt;265,ROUND($H675*0.15,0),VLOOKUP($H675,'Office of Allowances Appendix B'!$A$1:$E$266,2,FALSE))</f>
        <v>5</v>
      </c>
      <c r="O675" s="24">
        <f>IF($H675&gt;265,ROUND($H675*0.25,0),VLOOKUP($H675,'Office of Allowances Appendix B'!$A$1:$E$266,3,FALSE))</f>
        <v>8</v>
      </c>
      <c r="P675" s="24">
        <f>IF($H675&gt;265,ROUND($H675*0.4,0),VLOOKUP($H675,'Office of Allowances Appendix B'!$A$1:$E$266,4,FALSE))</f>
        <v>13</v>
      </c>
      <c r="Q675" s="24">
        <f t="shared" si="50"/>
        <v>7</v>
      </c>
    </row>
    <row r="676" spans="1:17" x14ac:dyDescent="0.3">
      <c r="A676" s="80" t="s">
        <v>1363</v>
      </c>
      <c r="B676" s="80" t="s">
        <v>1367</v>
      </c>
      <c r="C676" s="80" t="s">
        <v>1368</v>
      </c>
      <c r="D676" s="80" t="s">
        <v>113</v>
      </c>
      <c r="E676" s="81">
        <v>46023</v>
      </c>
      <c r="F676" s="81">
        <v>46387</v>
      </c>
      <c r="G676" s="80">
        <v>73</v>
      </c>
      <c r="H676" s="80">
        <v>56</v>
      </c>
      <c r="I676" s="80">
        <f t="shared" si="49"/>
        <v>129</v>
      </c>
      <c r="J676" s="82">
        <v>42491</v>
      </c>
      <c r="K676" s="80"/>
      <c r="L676" s="80">
        <v>11495</v>
      </c>
      <c r="N676" s="24">
        <f>IF($H676&gt;265,ROUND($H676*0.15,0),VLOOKUP($H676,'Office of Allowances Appendix B'!$A$1:$E$266,2,FALSE))</f>
        <v>8</v>
      </c>
      <c r="O676" s="24">
        <f>IF($H676&gt;265,ROUND($H676*0.25,0),VLOOKUP($H676,'Office of Allowances Appendix B'!$A$1:$E$266,3,FALSE))</f>
        <v>14</v>
      </c>
      <c r="P676" s="24">
        <f>IF($H676&gt;265,ROUND($H676*0.4,0),VLOOKUP($H676,'Office of Allowances Appendix B'!$A$1:$E$266,4,FALSE))</f>
        <v>23</v>
      </c>
      <c r="Q676" s="24">
        <f t="shared" si="50"/>
        <v>11</v>
      </c>
    </row>
    <row r="677" spans="1:17" x14ac:dyDescent="0.3">
      <c r="A677" s="80" t="s">
        <v>1363</v>
      </c>
      <c r="B677" s="80" t="s">
        <v>1369</v>
      </c>
      <c r="C677" s="80" t="s">
        <v>1370</v>
      </c>
      <c r="D677" s="80" t="s">
        <v>113</v>
      </c>
      <c r="E677" s="81">
        <v>46023</v>
      </c>
      <c r="F677" s="81">
        <v>46387</v>
      </c>
      <c r="G677" s="80">
        <v>126</v>
      </c>
      <c r="H677" s="80">
        <v>69</v>
      </c>
      <c r="I677" s="80">
        <f t="shared" si="49"/>
        <v>195</v>
      </c>
      <c r="J677" s="82">
        <v>45292</v>
      </c>
      <c r="K677" s="80"/>
      <c r="L677" s="80">
        <v>10402</v>
      </c>
      <c r="N677" s="24">
        <f>IF($H677&gt;265,ROUND($H677*0.15,0),VLOOKUP($H677,'Office of Allowances Appendix B'!$A$1:$E$266,2,FALSE))</f>
        <v>10</v>
      </c>
      <c r="O677" s="24">
        <f>IF($H677&gt;265,ROUND($H677*0.25,0),VLOOKUP($H677,'Office of Allowances Appendix B'!$A$1:$E$266,3,FALSE))</f>
        <v>17</v>
      </c>
      <c r="P677" s="24">
        <f>IF($H677&gt;265,ROUND($H677*0.4,0),VLOOKUP($H677,'Office of Allowances Appendix B'!$A$1:$E$266,4,FALSE))</f>
        <v>28</v>
      </c>
      <c r="Q677" s="24">
        <f t="shared" si="50"/>
        <v>14</v>
      </c>
    </row>
    <row r="678" spans="1:17" x14ac:dyDescent="0.3">
      <c r="A678" s="80" t="s">
        <v>1371</v>
      </c>
      <c r="B678" s="80" t="s">
        <v>1372</v>
      </c>
      <c r="C678" s="80" t="s">
        <v>1373</v>
      </c>
      <c r="D678" s="80" t="s">
        <v>113</v>
      </c>
      <c r="E678" s="81">
        <v>46023</v>
      </c>
      <c r="F678" s="81">
        <v>46387</v>
      </c>
      <c r="G678" s="80">
        <v>331</v>
      </c>
      <c r="H678" s="80">
        <v>135</v>
      </c>
      <c r="I678" s="80">
        <f t="shared" si="49"/>
        <v>466</v>
      </c>
      <c r="J678" s="82">
        <v>46143</v>
      </c>
      <c r="K678" s="80"/>
      <c r="L678" s="80">
        <v>11065</v>
      </c>
      <c r="N678" s="24">
        <f>IF($H678&gt;265,ROUND($H678*0.15,0),VLOOKUP($H678,'Office of Allowances Appendix B'!$A$1:$E$266,2,FALSE))</f>
        <v>20</v>
      </c>
      <c r="O678" s="24">
        <f>IF($H678&gt;265,ROUND($H678*0.25,0),VLOOKUP($H678,'Office of Allowances Appendix B'!$A$1:$E$266,3,FALSE))</f>
        <v>34</v>
      </c>
      <c r="P678" s="24">
        <f>IF($H678&gt;265,ROUND($H678*0.4,0),VLOOKUP($H678,'Office of Allowances Appendix B'!$A$1:$E$266,4,FALSE))</f>
        <v>54</v>
      </c>
      <c r="Q678" s="24">
        <f t="shared" si="50"/>
        <v>27</v>
      </c>
    </row>
    <row r="679" spans="1:17" x14ac:dyDescent="0.3">
      <c r="A679" s="80" t="s">
        <v>1374</v>
      </c>
      <c r="B679" s="80" t="s">
        <v>1375</v>
      </c>
      <c r="C679" s="80" t="s">
        <v>1376</v>
      </c>
      <c r="D679" s="80" t="s">
        <v>113</v>
      </c>
      <c r="E679" s="81">
        <v>46023</v>
      </c>
      <c r="F679" s="81">
        <v>46387</v>
      </c>
      <c r="G679" s="80">
        <v>114</v>
      </c>
      <c r="H679" s="80">
        <v>71</v>
      </c>
      <c r="I679" s="80">
        <f t="shared" si="49"/>
        <v>185</v>
      </c>
      <c r="J679" s="82">
        <v>45870</v>
      </c>
      <c r="K679" s="80"/>
      <c r="L679" s="80">
        <v>19007</v>
      </c>
      <c r="N679" s="24">
        <f>IF($H679&gt;265,ROUND($H679*0.15,0),VLOOKUP($H679,'Office of Allowances Appendix B'!$A$1:$E$266,2,FALSE))</f>
        <v>11</v>
      </c>
      <c r="O679" s="24">
        <f>IF($H679&gt;265,ROUND($H679*0.25,0),VLOOKUP($H679,'Office of Allowances Appendix B'!$A$1:$E$266,3,FALSE))</f>
        <v>18</v>
      </c>
      <c r="P679" s="24">
        <f>IF($H679&gt;265,ROUND($H679*0.4,0),VLOOKUP($H679,'Office of Allowances Appendix B'!$A$1:$E$266,4,FALSE))</f>
        <v>28</v>
      </c>
      <c r="Q679" s="24">
        <f t="shared" si="50"/>
        <v>14</v>
      </c>
    </row>
    <row r="680" spans="1:17" x14ac:dyDescent="0.3">
      <c r="A680" s="80" t="s">
        <v>1377</v>
      </c>
      <c r="B680" s="80" t="s">
        <v>109</v>
      </c>
      <c r="C680" s="80" t="s">
        <v>1378</v>
      </c>
      <c r="D680" s="80" t="s">
        <v>113</v>
      </c>
      <c r="E680" s="81">
        <v>46023</v>
      </c>
      <c r="F680" s="81">
        <v>46387</v>
      </c>
      <c r="G680" s="80">
        <v>141</v>
      </c>
      <c r="H680" s="80">
        <v>120</v>
      </c>
      <c r="I680" s="80">
        <f t="shared" si="49"/>
        <v>261</v>
      </c>
      <c r="J680" s="82">
        <v>46082</v>
      </c>
      <c r="K680" s="80">
        <v>148</v>
      </c>
      <c r="L680" s="80">
        <v>11751</v>
      </c>
      <c r="N680" s="24">
        <f>IF($H680&gt;265,ROUND($H680*0.15,0),VLOOKUP($H680,'Office of Allowances Appendix B'!$A$1:$E$266,2,FALSE))</f>
        <v>18</v>
      </c>
      <c r="O680" s="24">
        <f>IF($H680&gt;265,ROUND($H680*0.25,0),VLOOKUP($H680,'Office of Allowances Appendix B'!$A$1:$E$266,3,FALSE))</f>
        <v>30</v>
      </c>
      <c r="P680" s="24">
        <f>IF($H680&gt;265,ROUND($H680*0.4,0),VLOOKUP($H680,'Office of Allowances Appendix B'!$A$1:$E$266,4,FALSE))</f>
        <v>48</v>
      </c>
      <c r="Q680" s="24">
        <f t="shared" si="50"/>
        <v>24</v>
      </c>
    </row>
    <row r="681" spans="1:17" x14ac:dyDescent="0.3">
      <c r="A681" s="80" t="s">
        <v>1377</v>
      </c>
      <c r="B681" s="80" t="s">
        <v>1379</v>
      </c>
      <c r="C681" s="80" t="s">
        <v>1380</v>
      </c>
      <c r="D681" s="80" t="s">
        <v>113</v>
      </c>
      <c r="E681" s="81">
        <v>46023</v>
      </c>
      <c r="F681" s="81">
        <v>46387</v>
      </c>
      <c r="G681" s="80">
        <v>283</v>
      </c>
      <c r="H681" s="80">
        <v>153</v>
      </c>
      <c r="I681" s="80">
        <f t="shared" si="49"/>
        <v>436</v>
      </c>
      <c r="J681" s="82">
        <v>46082</v>
      </c>
      <c r="K681" s="80">
        <v>148</v>
      </c>
      <c r="L681" s="80">
        <v>11629</v>
      </c>
      <c r="N681" s="24">
        <f>IF($H681&gt;265,ROUND($H681*0.15,0),VLOOKUP($H681,'Office of Allowances Appendix B'!$A$1:$E$266,2,FALSE))</f>
        <v>23</v>
      </c>
      <c r="O681" s="24">
        <f>IF($H681&gt;265,ROUND($H681*0.25,0),VLOOKUP($H681,'Office of Allowances Appendix B'!$A$1:$E$266,3,FALSE))</f>
        <v>38</v>
      </c>
      <c r="P681" s="24">
        <f>IF($H681&gt;265,ROUND($H681*0.4,0),VLOOKUP($H681,'Office of Allowances Appendix B'!$A$1:$E$266,4,FALSE))</f>
        <v>61</v>
      </c>
      <c r="Q681" s="24">
        <f t="shared" si="50"/>
        <v>31</v>
      </c>
    </row>
    <row r="682" spans="1:17" x14ac:dyDescent="0.3">
      <c r="A682" s="80" t="s">
        <v>1377</v>
      </c>
      <c r="B682" s="80" t="s">
        <v>1381</v>
      </c>
      <c r="C682" s="80" t="s">
        <v>1382</v>
      </c>
      <c r="D682" s="80" t="s">
        <v>113</v>
      </c>
      <c r="E682" s="81">
        <v>46023</v>
      </c>
      <c r="F682" s="81">
        <v>46387</v>
      </c>
      <c r="G682" s="80">
        <v>175</v>
      </c>
      <c r="H682" s="80">
        <v>80</v>
      </c>
      <c r="I682" s="80">
        <f t="shared" si="49"/>
        <v>255</v>
      </c>
      <c r="J682" s="82">
        <v>46082</v>
      </c>
      <c r="K682" s="80">
        <v>148</v>
      </c>
      <c r="L682" s="80">
        <v>11632</v>
      </c>
      <c r="N682" s="24">
        <f>IF($H682&gt;265,ROUND($H682*0.15,0),VLOOKUP($H682,'Office of Allowances Appendix B'!$A$1:$E$266,2,FALSE))</f>
        <v>12</v>
      </c>
      <c r="O682" s="24">
        <f>IF($H682&gt;265,ROUND($H682*0.25,0),VLOOKUP($H682,'Office of Allowances Appendix B'!$A$1:$E$266,3,FALSE))</f>
        <v>20</v>
      </c>
      <c r="P682" s="24">
        <f>IF($H682&gt;265,ROUND($H682*0.4,0),VLOOKUP($H682,'Office of Allowances Appendix B'!$A$1:$E$266,4,FALSE))</f>
        <v>32</v>
      </c>
      <c r="Q682" s="24">
        <f t="shared" si="50"/>
        <v>16</v>
      </c>
    </row>
    <row r="683" spans="1:17" x14ac:dyDescent="0.3">
      <c r="A683" s="80" t="s">
        <v>1377</v>
      </c>
      <c r="B683" s="80" t="s">
        <v>1383</v>
      </c>
      <c r="C683" s="80" t="s">
        <v>1384</v>
      </c>
      <c r="D683" s="80" t="s">
        <v>113</v>
      </c>
      <c r="E683" s="81">
        <v>46023</v>
      </c>
      <c r="F683" s="81">
        <v>46387</v>
      </c>
      <c r="G683" s="80">
        <v>287</v>
      </c>
      <c r="H683" s="80">
        <v>135</v>
      </c>
      <c r="I683" s="80">
        <f t="shared" si="49"/>
        <v>422</v>
      </c>
      <c r="J683" s="82">
        <v>45505</v>
      </c>
      <c r="K683" s="80">
        <v>148</v>
      </c>
      <c r="L683" s="80">
        <v>11633</v>
      </c>
      <c r="N683" s="24">
        <f>IF($H683&gt;265,ROUND($H683*0.15,0),VLOOKUP($H683,'Office of Allowances Appendix B'!$A$1:$E$266,2,FALSE))</f>
        <v>20</v>
      </c>
      <c r="O683" s="24">
        <f>IF($H683&gt;265,ROUND($H683*0.25,0),VLOOKUP($H683,'Office of Allowances Appendix B'!$A$1:$E$266,3,FALSE))</f>
        <v>34</v>
      </c>
      <c r="P683" s="24">
        <f>IF($H683&gt;265,ROUND($H683*0.4,0),VLOOKUP($H683,'Office of Allowances Appendix B'!$A$1:$E$266,4,FALSE))</f>
        <v>54</v>
      </c>
      <c r="Q683" s="24">
        <f t="shared" si="50"/>
        <v>27</v>
      </c>
    </row>
    <row r="684" spans="1:17" x14ac:dyDescent="0.3">
      <c r="A684" s="80" t="s">
        <v>1377</v>
      </c>
      <c r="B684" s="80" t="s">
        <v>1385</v>
      </c>
      <c r="C684" s="80" t="s">
        <v>1386</v>
      </c>
      <c r="D684" s="80" t="s">
        <v>113</v>
      </c>
      <c r="E684" s="81">
        <v>46023</v>
      </c>
      <c r="F684" s="81">
        <v>46387</v>
      </c>
      <c r="G684" s="80">
        <v>127</v>
      </c>
      <c r="H684" s="80">
        <v>96</v>
      </c>
      <c r="I684" s="80">
        <f t="shared" si="49"/>
        <v>223</v>
      </c>
      <c r="J684" s="82">
        <v>46082</v>
      </c>
      <c r="K684" s="80">
        <v>148</v>
      </c>
      <c r="L684" s="80">
        <v>11634</v>
      </c>
      <c r="N684" s="24">
        <f>IF($H684&gt;265,ROUND($H684*0.15,0),VLOOKUP($H684,'Office of Allowances Appendix B'!$A$1:$E$266,2,FALSE))</f>
        <v>14</v>
      </c>
      <c r="O684" s="24">
        <f>IF($H684&gt;265,ROUND($H684*0.25,0),VLOOKUP($H684,'Office of Allowances Appendix B'!$A$1:$E$266,3,FALSE))</f>
        <v>24</v>
      </c>
      <c r="P684" s="24">
        <f>IF($H684&gt;265,ROUND($H684*0.4,0),VLOOKUP($H684,'Office of Allowances Appendix B'!$A$1:$E$266,4,FALSE))</f>
        <v>39</v>
      </c>
      <c r="Q684" s="24">
        <f t="shared" ref="Q684" si="51">H684-SUM(N684:P684)</f>
        <v>19</v>
      </c>
    </row>
    <row r="685" spans="1:17" x14ac:dyDescent="0.3">
      <c r="A685" s="80" t="s">
        <v>1377</v>
      </c>
      <c r="B685" s="80" t="s">
        <v>1387</v>
      </c>
      <c r="C685" s="80" t="s">
        <v>1388</v>
      </c>
      <c r="D685" s="80" t="s">
        <v>113</v>
      </c>
      <c r="E685" s="81">
        <v>46023</v>
      </c>
      <c r="F685" s="81">
        <v>46387</v>
      </c>
      <c r="G685" s="80">
        <v>176</v>
      </c>
      <c r="H685" s="80">
        <v>95</v>
      </c>
      <c r="I685" s="80">
        <f t="shared" si="49"/>
        <v>271</v>
      </c>
      <c r="J685" s="82">
        <v>46082</v>
      </c>
      <c r="K685" s="80">
        <v>148</v>
      </c>
      <c r="L685" s="80">
        <v>10070</v>
      </c>
      <c r="N685" s="24">
        <f>IF($H685&gt;265,ROUND($H685*0.15,0),VLOOKUP($H685,'Office of Allowances Appendix B'!$A$1:$E$266,2,FALSE))</f>
        <v>14</v>
      </c>
      <c r="O685" s="24">
        <f>IF($H685&gt;265,ROUND($H685*0.25,0),VLOOKUP($H685,'Office of Allowances Appendix B'!$A$1:$E$266,3,FALSE))</f>
        <v>24</v>
      </c>
      <c r="P685" s="24">
        <f>IF($H685&gt;265,ROUND($H685*0.4,0),VLOOKUP($H685,'Office of Allowances Appendix B'!$A$1:$E$266,4,FALSE))</f>
        <v>38</v>
      </c>
      <c r="Q685" s="24">
        <f t="shared" si="50"/>
        <v>19</v>
      </c>
    </row>
    <row r="686" spans="1:17" x14ac:dyDescent="0.3">
      <c r="A686" s="80" t="s">
        <v>1377</v>
      </c>
      <c r="B686" s="80" t="s">
        <v>1389</v>
      </c>
      <c r="C686" s="80" t="s">
        <v>1390</v>
      </c>
      <c r="D686" s="80" t="s">
        <v>113</v>
      </c>
      <c r="E686" s="81">
        <v>46023</v>
      </c>
      <c r="F686" s="81">
        <v>46387</v>
      </c>
      <c r="G686" s="80">
        <v>96</v>
      </c>
      <c r="H686" s="80">
        <v>55</v>
      </c>
      <c r="I686" s="80">
        <f t="shared" si="49"/>
        <v>151</v>
      </c>
      <c r="J686" s="82">
        <v>38108</v>
      </c>
      <c r="K686" s="80">
        <v>148</v>
      </c>
      <c r="L686" s="80">
        <v>12029</v>
      </c>
      <c r="N686" s="24">
        <f>IF($H686&gt;265,ROUND($H686*0.15,0),VLOOKUP($H686,'Office of Allowances Appendix B'!$A$1:$E$266,2,FALSE))</f>
        <v>8</v>
      </c>
      <c r="O686" s="24">
        <f>IF($H686&gt;265,ROUND($H686*0.25,0),VLOOKUP($H686,'Office of Allowances Appendix B'!$A$1:$E$266,3,FALSE))</f>
        <v>14</v>
      </c>
      <c r="P686" s="24">
        <f>IF($H686&gt;265,ROUND($H686*0.4,0),VLOOKUP($H686,'Office of Allowances Appendix B'!$A$1:$E$266,4,FALSE))</f>
        <v>22</v>
      </c>
      <c r="Q686" s="24">
        <f t="shared" si="50"/>
        <v>11</v>
      </c>
    </row>
    <row r="687" spans="1:17" x14ac:dyDescent="0.3">
      <c r="A687" s="80" t="s">
        <v>1377</v>
      </c>
      <c r="B687" s="80" t="s">
        <v>1391</v>
      </c>
      <c r="C687" s="80" t="s">
        <v>1392</v>
      </c>
      <c r="D687" s="80" t="s">
        <v>113</v>
      </c>
      <c r="E687" s="81">
        <v>46023</v>
      </c>
      <c r="F687" s="81">
        <v>46387</v>
      </c>
      <c r="G687" s="80">
        <v>119</v>
      </c>
      <c r="H687" s="80">
        <v>76</v>
      </c>
      <c r="I687" s="80">
        <f t="shared" si="49"/>
        <v>195</v>
      </c>
      <c r="J687" s="82">
        <v>41548</v>
      </c>
      <c r="K687" s="80">
        <v>148</v>
      </c>
      <c r="L687" s="80">
        <v>11638</v>
      </c>
      <c r="N687" s="24">
        <f>IF($H687&gt;265,ROUND($H687*0.15,0),VLOOKUP($H687,'Office of Allowances Appendix B'!$A$1:$E$266,2,FALSE))</f>
        <v>11</v>
      </c>
      <c r="O687" s="24">
        <f>IF($H687&gt;265,ROUND($H687*0.25,0),VLOOKUP($H687,'Office of Allowances Appendix B'!$A$1:$E$266,3,FALSE))</f>
        <v>19</v>
      </c>
      <c r="P687" s="24">
        <f>IF($H687&gt;265,ROUND($H687*0.4,0),VLOOKUP($H687,'Office of Allowances Appendix B'!$A$1:$E$266,4,FALSE))</f>
        <v>31</v>
      </c>
      <c r="Q687" s="24">
        <f t="shared" si="50"/>
        <v>15</v>
      </c>
    </row>
    <row r="688" spans="1:17" x14ac:dyDescent="0.3">
      <c r="A688" s="80" t="s">
        <v>1377</v>
      </c>
      <c r="B688" s="80" t="s">
        <v>1393</v>
      </c>
      <c r="C688" s="80" t="s">
        <v>1394</v>
      </c>
      <c r="D688" s="80" t="s">
        <v>113</v>
      </c>
      <c r="E688" s="81">
        <v>46023</v>
      </c>
      <c r="F688" s="81">
        <v>46387</v>
      </c>
      <c r="G688" s="80">
        <v>182</v>
      </c>
      <c r="H688" s="80">
        <v>109</v>
      </c>
      <c r="I688" s="80">
        <f t="shared" si="49"/>
        <v>291</v>
      </c>
      <c r="J688" s="82">
        <v>46082</v>
      </c>
      <c r="K688" s="80">
        <v>148</v>
      </c>
      <c r="L688" s="80">
        <v>11639</v>
      </c>
      <c r="N688" s="24">
        <f>IF($H688&gt;265,ROUND($H688*0.15,0),VLOOKUP($H688,'Office of Allowances Appendix B'!$A$1:$E$266,2,FALSE))</f>
        <v>16</v>
      </c>
      <c r="O688" s="24">
        <f>IF($H688&gt;265,ROUND($H688*0.25,0),VLOOKUP($H688,'Office of Allowances Appendix B'!$A$1:$E$266,3,FALSE))</f>
        <v>27</v>
      </c>
      <c r="P688" s="24">
        <f>IF($H688&gt;265,ROUND($H688*0.4,0),VLOOKUP($H688,'Office of Allowances Appendix B'!$A$1:$E$266,4,FALSE))</f>
        <v>44</v>
      </c>
      <c r="Q688" s="24">
        <f t="shared" si="50"/>
        <v>22</v>
      </c>
    </row>
    <row r="689" spans="1:17" x14ac:dyDescent="0.3">
      <c r="A689" s="80" t="s">
        <v>1377</v>
      </c>
      <c r="B689" s="80" t="s">
        <v>1395</v>
      </c>
      <c r="C689" s="80" t="s">
        <v>1396</v>
      </c>
      <c r="D689" s="80" t="s">
        <v>113</v>
      </c>
      <c r="E689" s="81">
        <v>46023</v>
      </c>
      <c r="F689" s="81">
        <v>46387</v>
      </c>
      <c r="G689" s="80">
        <v>213</v>
      </c>
      <c r="H689" s="80">
        <v>112</v>
      </c>
      <c r="I689" s="80">
        <f t="shared" si="49"/>
        <v>325</v>
      </c>
      <c r="J689" s="82">
        <v>46082</v>
      </c>
      <c r="K689" s="80">
        <v>148</v>
      </c>
      <c r="L689" s="80">
        <v>11022</v>
      </c>
      <c r="N689" s="24">
        <f>IF($H689&gt;265,ROUND($H689*0.15,0),VLOOKUP($H689,'Office of Allowances Appendix B'!$A$1:$E$266,2,FALSE))</f>
        <v>17</v>
      </c>
      <c r="O689" s="24">
        <f>IF($H689&gt;265,ROUND($H689*0.25,0),VLOOKUP($H689,'Office of Allowances Appendix B'!$A$1:$E$266,3,FALSE))</f>
        <v>28</v>
      </c>
      <c r="P689" s="24">
        <f>IF($H689&gt;265,ROUND($H689*0.4,0),VLOOKUP($H689,'Office of Allowances Appendix B'!$A$1:$E$266,4,FALSE))</f>
        <v>45</v>
      </c>
      <c r="Q689" s="24">
        <f t="shared" si="50"/>
        <v>22</v>
      </c>
    </row>
    <row r="690" spans="1:17" x14ac:dyDescent="0.3">
      <c r="A690" s="80" t="s">
        <v>1377</v>
      </c>
      <c r="B690" s="80" t="s">
        <v>1397</v>
      </c>
      <c r="C690" s="80" t="s">
        <v>1398</v>
      </c>
      <c r="D690" s="80" t="s">
        <v>113</v>
      </c>
      <c r="E690" s="81">
        <v>46023</v>
      </c>
      <c r="F690" s="81">
        <v>46387</v>
      </c>
      <c r="G690" s="80">
        <v>141</v>
      </c>
      <c r="H690" s="80">
        <v>130</v>
      </c>
      <c r="I690" s="80">
        <f t="shared" si="49"/>
        <v>271</v>
      </c>
      <c r="J690" s="82">
        <v>46082</v>
      </c>
      <c r="K690" s="80">
        <v>148</v>
      </c>
      <c r="L690" s="80">
        <v>12233</v>
      </c>
      <c r="N690" s="24">
        <f>IF($H690&gt;265,ROUND($H690*0.15,0),VLOOKUP($H690,'Office of Allowances Appendix B'!$A$1:$E$266,2,FALSE))</f>
        <v>20</v>
      </c>
      <c r="O690" s="24">
        <f>IF($H690&gt;265,ROUND($H690*0.25,0),VLOOKUP($H690,'Office of Allowances Appendix B'!$A$1:$E$266,3,FALSE))</f>
        <v>32</v>
      </c>
      <c r="P690" s="24">
        <f>IF($H690&gt;265,ROUND($H690*0.4,0),VLOOKUP($H690,'Office of Allowances Appendix B'!$A$1:$E$266,4,FALSE))</f>
        <v>52</v>
      </c>
      <c r="Q690" s="24">
        <f t="shared" si="50"/>
        <v>26</v>
      </c>
    </row>
    <row r="691" spans="1:17" x14ac:dyDescent="0.3">
      <c r="A691" s="80" t="s">
        <v>1377</v>
      </c>
      <c r="B691" s="80" t="s">
        <v>1399</v>
      </c>
      <c r="C691" s="80" t="s">
        <v>1400</v>
      </c>
      <c r="D691" s="80" t="s">
        <v>113</v>
      </c>
      <c r="E691" s="81">
        <v>46023</v>
      </c>
      <c r="F691" s="81">
        <v>46387</v>
      </c>
      <c r="G691" s="80">
        <v>241</v>
      </c>
      <c r="H691" s="80">
        <v>123</v>
      </c>
      <c r="I691" s="80">
        <f t="shared" si="49"/>
        <v>364</v>
      </c>
      <c r="J691" s="82">
        <v>45505</v>
      </c>
      <c r="K691" s="80">
        <v>148</v>
      </c>
      <c r="L691" s="80">
        <v>11641</v>
      </c>
      <c r="N691" s="24">
        <f>IF($H691&gt;265,ROUND($H691*0.15,0),VLOOKUP($H691,'Office of Allowances Appendix B'!$A$1:$E$266,2,FALSE))</f>
        <v>18</v>
      </c>
      <c r="O691" s="24">
        <f>IF($H691&gt;265,ROUND($H691*0.25,0),VLOOKUP($H691,'Office of Allowances Appendix B'!$A$1:$E$266,3,FALSE))</f>
        <v>31</v>
      </c>
      <c r="P691" s="24">
        <f>IF($H691&gt;265,ROUND($H691*0.4,0),VLOOKUP($H691,'Office of Allowances Appendix B'!$A$1:$E$266,4,FALSE))</f>
        <v>49</v>
      </c>
      <c r="Q691" s="24">
        <f t="shared" si="50"/>
        <v>25</v>
      </c>
    </row>
    <row r="692" spans="1:17" x14ac:dyDescent="0.3">
      <c r="A692" s="80" t="s">
        <v>1377</v>
      </c>
      <c r="B692" s="80" t="s">
        <v>1401</v>
      </c>
      <c r="C692" s="80" t="s">
        <v>1402</v>
      </c>
      <c r="D692" s="80" t="s">
        <v>113</v>
      </c>
      <c r="E692" s="81">
        <v>46023</v>
      </c>
      <c r="F692" s="81">
        <v>46387</v>
      </c>
      <c r="G692" s="80">
        <v>241</v>
      </c>
      <c r="H692" s="80">
        <v>131</v>
      </c>
      <c r="I692" s="80">
        <f t="shared" si="49"/>
        <v>372</v>
      </c>
      <c r="J692" s="82">
        <v>46082</v>
      </c>
      <c r="K692" s="80">
        <v>148</v>
      </c>
      <c r="L692" s="80">
        <v>10071</v>
      </c>
      <c r="N692" s="24">
        <f>IF($H692&gt;265,ROUND($H692*0.15,0),VLOOKUP($H692,'Office of Allowances Appendix B'!$A$1:$E$266,2,FALSE))</f>
        <v>20</v>
      </c>
      <c r="O692" s="24">
        <f>IF($H692&gt;265,ROUND($H692*0.25,0),VLOOKUP($H692,'Office of Allowances Appendix B'!$A$1:$E$266,3,FALSE))</f>
        <v>33</v>
      </c>
      <c r="P692" s="24">
        <f>IF($H692&gt;265,ROUND($H692*0.4,0),VLOOKUP($H692,'Office of Allowances Appendix B'!$A$1:$E$266,4,FALSE))</f>
        <v>52</v>
      </c>
      <c r="Q692" s="24">
        <f t="shared" si="50"/>
        <v>26</v>
      </c>
    </row>
    <row r="693" spans="1:17" x14ac:dyDescent="0.3">
      <c r="A693" s="80" t="s">
        <v>1377</v>
      </c>
      <c r="B693" s="80" t="s">
        <v>1403</v>
      </c>
      <c r="C693" s="80" t="s">
        <v>1404</v>
      </c>
      <c r="D693" s="80" t="s">
        <v>113</v>
      </c>
      <c r="E693" s="81">
        <v>46023</v>
      </c>
      <c r="F693" s="81">
        <v>46387</v>
      </c>
      <c r="G693" s="80">
        <v>121</v>
      </c>
      <c r="H693" s="80">
        <v>128</v>
      </c>
      <c r="I693" s="80">
        <f t="shared" si="49"/>
        <v>249</v>
      </c>
      <c r="J693" s="82">
        <v>46082</v>
      </c>
      <c r="K693" s="80">
        <v>148</v>
      </c>
      <c r="L693" s="80">
        <v>10085</v>
      </c>
      <c r="N693" s="24">
        <f>IF($H693&gt;265,ROUND($H693*0.15,0),VLOOKUP($H693,'Office of Allowances Appendix B'!$A$1:$E$266,2,FALSE))</f>
        <v>19</v>
      </c>
      <c r="O693" s="24">
        <f>IF($H693&gt;265,ROUND($H693*0.25,0),VLOOKUP($H693,'Office of Allowances Appendix B'!$A$1:$E$266,3,FALSE))</f>
        <v>32</v>
      </c>
      <c r="P693" s="24">
        <f>IF($H693&gt;265,ROUND($H693*0.4,0),VLOOKUP($H693,'Office of Allowances Appendix B'!$A$1:$E$266,4,FALSE))</f>
        <v>51</v>
      </c>
      <c r="Q693" s="24">
        <f t="shared" si="50"/>
        <v>26</v>
      </c>
    </row>
    <row r="694" spans="1:17" x14ac:dyDescent="0.3">
      <c r="A694" s="80" t="s">
        <v>1377</v>
      </c>
      <c r="B694" s="80" t="s">
        <v>1405</v>
      </c>
      <c r="C694" s="80" t="s">
        <v>1406</v>
      </c>
      <c r="D694" s="80" t="s">
        <v>113</v>
      </c>
      <c r="E694" s="81">
        <v>46023</v>
      </c>
      <c r="F694" s="81">
        <v>46387</v>
      </c>
      <c r="G694" s="80">
        <v>297</v>
      </c>
      <c r="H694" s="80">
        <v>113</v>
      </c>
      <c r="I694" s="80">
        <f t="shared" si="49"/>
        <v>410</v>
      </c>
      <c r="J694" s="82">
        <v>45505</v>
      </c>
      <c r="K694" s="80">
        <v>148</v>
      </c>
      <c r="L694" s="80">
        <v>12724</v>
      </c>
      <c r="N694" s="24">
        <f>IF($H694&gt;265,ROUND($H694*0.15,0),VLOOKUP($H694,'Office of Allowances Appendix B'!$A$1:$E$266,2,FALSE))</f>
        <v>17</v>
      </c>
      <c r="O694" s="24">
        <f>IF($H694&gt;265,ROUND($H694*0.25,0),VLOOKUP($H694,'Office of Allowances Appendix B'!$A$1:$E$266,3,FALSE))</f>
        <v>28</v>
      </c>
      <c r="P694" s="24">
        <f>IF($H694&gt;265,ROUND($H694*0.4,0),VLOOKUP($H694,'Office of Allowances Appendix B'!$A$1:$E$266,4,FALSE))</f>
        <v>45</v>
      </c>
      <c r="Q694" s="24">
        <f t="shared" si="50"/>
        <v>23</v>
      </c>
    </row>
    <row r="695" spans="1:17" x14ac:dyDescent="0.3">
      <c r="A695" s="80" t="s">
        <v>1377</v>
      </c>
      <c r="B695" s="80" t="s">
        <v>1407</v>
      </c>
      <c r="C695" s="80" t="s">
        <v>1408</v>
      </c>
      <c r="D695" s="80" t="s">
        <v>113</v>
      </c>
      <c r="E695" s="81">
        <v>46023</v>
      </c>
      <c r="F695" s="81">
        <v>46387</v>
      </c>
      <c r="G695" s="80">
        <v>237</v>
      </c>
      <c r="H695" s="80">
        <v>127</v>
      </c>
      <c r="I695" s="80">
        <f t="shared" si="49"/>
        <v>364</v>
      </c>
      <c r="J695" s="82">
        <v>46082</v>
      </c>
      <c r="K695" s="80">
        <v>148</v>
      </c>
      <c r="L695" s="80">
        <v>11644</v>
      </c>
      <c r="N695" s="24">
        <f>IF($H695&gt;265,ROUND($H695*0.15,0),VLOOKUP($H695,'Office of Allowances Appendix B'!$A$1:$E$266,2,FALSE))</f>
        <v>19</v>
      </c>
      <c r="O695" s="24">
        <f>IF($H695&gt;265,ROUND($H695*0.25,0),VLOOKUP($H695,'Office of Allowances Appendix B'!$A$1:$E$266,3,FALSE))</f>
        <v>32</v>
      </c>
      <c r="P695" s="24">
        <f>IF($H695&gt;265,ROUND($H695*0.4,0),VLOOKUP($H695,'Office of Allowances Appendix B'!$A$1:$E$266,4,FALSE))</f>
        <v>51</v>
      </c>
      <c r="Q695" s="24">
        <f t="shared" si="50"/>
        <v>25</v>
      </c>
    </row>
    <row r="696" spans="1:17" x14ac:dyDescent="0.3">
      <c r="A696" s="80" t="s">
        <v>1377</v>
      </c>
      <c r="B696" s="80" t="s">
        <v>292</v>
      </c>
      <c r="C696" s="80" t="s">
        <v>1409</v>
      </c>
      <c r="D696" s="80" t="s">
        <v>113</v>
      </c>
      <c r="E696" s="81">
        <v>46023</v>
      </c>
      <c r="F696" s="81">
        <v>46387</v>
      </c>
      <c r="G696" s="80">
        <v>202</v>
      </c>
      <c r="H696" s="80">
        <v>93</v>
      </c>
      <c r="I696" s="80">
        <f t="shared" si="49"/>
        <v>295</v>
      </c>
      <c r="J696" s="82">
        <v>45505</v>
      </c>
      <c r="K696" s="80">
        <v>148</v>
      </c>
      <c r="L696" s="80">
        <v>11645</v>
      </c>
      <c r="N696" s="24">
        <f>IF($H696&gt;265,ROUND($H696*0.15,0),VLOOKUP($H696,'Office of Allowances Appendix B'!$A$1:$E$266,2,FALSE))</f>
        <v>14</v>
      </c>
      <c r="O696" s="24">
        <f>IF($H696&gt;265,ROUND($H696*0.25,0),VLOOKUP($H696,'Office of Allowances Appendix B'!$A$1:$E$266,3,FALSE))</f>
        <v>23</v>
      </c>
      <c r="P696" s="24">
        <f>IF($H696&gt;265,ROUND($H696*0.4,0),VLOOKUP($H696,'Office of Allowances Appendix B'!$A$1:$E$266,4,FALSE))</f>
        <v>37</v>
      </c>
      <c r="Q696" s="24">
        <f t="shared" si="50"/>
        <v>19</v>
      </c>
    </row>
    <row r="697" spans="1:17" x14ac:dyDescent="0.3">
      <c r="A697" s="80" t="s">
        <v>1377</v>
      </c>
      <c r="B697" s="80" t="s">
        <v>1410</v>
      </c>
      <c r="C697" s="80" t="s">
        <v>1411</v>
      </c>
      <c r="D697" s="80" t="s">
        <v>113</v>
      </c>
      <c r="E697" s="81">
        <v>46023</v>
      </c>
      <c r="F697" s="81">
        <v>46387</v>
      </c>
      <c r="G697" s="80">
        <v>272</v>
      </c>
      <c r="H697" s="80">
        <v>112</v>
      </c>
      <c r="I697" s="80">
        <f t="shared" si="49"/>
        <v>384</v>
      </c>
      <c r="J697" s="82">
        <v>45505</v>
      </c>
      <c r="K697" s="80">
        <v>148</v>
      </c>
      <c r="L697" s="80">
        <v>11631</v>
      </c>
      <c r="N697" s="24">
        <f>IF($H697&gt;265,ROUND($H697*0.15,0),VLOOKUP($H697,'Office of Allowances Appendix B'!$A$1:$E$266,2,FALSE))</f>
        <v>17</v>
      </c>
      <c r="O697" s="24">
        <f>IF($H697&gt;265,ROUND($H697*0.25,0),VLOOKUP($H697,'Office of Allowances Appendix B'!$A$1:$E$266,3,FALSE))</f>
        <v>28</v>
      </c>
      <c r="P697" s="24">
        <f>IF($H697&gt;265,ROUND($H697*0.4,0),VLOOKUP($H697,'Office of Allowances Appendix B'!$A$1:$E$266,4,FALSE))</f>
        <v>45</v>
      </c>
      <c r="Q697" s="24">
        <f t="shared" si="50"/>
        <v>22</v>
      </c>
    </row>
    <row r="698" spans="1:17" x14ac:dyDescent="0.3">
      <c r="A698" s="80" t="s">
        <v>1377</v>
      </c>
      <c r="B698" s="80" t="s">
        <v>1412</v>
      </c>
      <c r="C698" s="80" t="s">
        <v>1413</v>
      </c>
      <c r="D698" s="80"/>
      <c r="E698" s="81">
        <v>46023</v>
      </c>
      <c r="F698" s="81">
        <v>46203</v>
      </c>
      <c r="G698" s="80">
        <v>296</v>
      </c>
      <c r="H698" s="80">
        <v>120</v>
      </c>
      <c r="I698" s="80">
        <f t="shared" si="49"/>
        <v>416</v>
      </c>
      <c r="J698" s="82">
        <v>46082</v>
      </c>
      <c r="K698" s="80">
        <v>148</v>
      </c>
      <c r="L698" s="80">
        <v>11648</v>
      </c>
      <c r="N698" s="24">
        <f>IF($H698&gt;265,ROUND($H698*0.15,0),VLOOKUP($H698,'Office of Allowances Appendix B'!$A$1:$E$266,2,FALSE))</f>
        <v>18</v>
      </c>
      <c r="O698" s="24">
        <f>IF($H698&gt;265,ROUND($H698*0.25,0),VLOOKUP($H698,'Office of Allowances Appendix B'!$A$1:$E$266,3,FALSE))</f>
        <v>30</v>
      </c>
      <c r="P698" s="24">
        <f>IF($H698&gt;265,ROUND($H698*0.4,0),VLOOKUP($H698,'Office of Allowances Appendix B'!$A$1:$E$266,4,FALSE))</f>
        <v>48</v>
      </c>
      <c r="Q698" s="24">
        <f t="shared" si="50"/>
        <v>24</v>
      </c>
    </row>
    <row r="699" spans="1:17" x14ac:dyDescent="0.3">
      <c r="A699" s="80" t="s">
        <v>1377</v>
      </c>
      <c r="B699" s="80" t="s">
        <v>1412</v>
      </c>
      <c r="C699" s="80" t="s">
        <v>1413</v>
      </c>
      <c r="D699" s="80" t="s">
        <v>113</v>
      </c>
      <c r="E699" s="81">
        <v>46204</v>
      </c>
      <c r="F699" s="81">
        <v>46356</v>
      </c>
      <c r="G699" s="80">
        <v>237</v>
      </c>
      <c r="H699" s="80">
        <v>114</v>
      </c>
      <c r="I699" s="80">
        <f t="shared" si="49"/>
        <v>351</v>
      </c>
      <c r="J699" s="82">
        <v>46082</v>
      </c>
      <c r="K699" s="80">
        <v>148</v>
      </c>
      <c r="L699" s="80">
        <v>11648</v>
      </c>
      <c r="N699" s="24">
        <f>IF($H699&gt;265,ROUND($H699*0.15,0),VLOOKUP($H699,'Office of Allowances Appendix B'!$A$1:$E$266,2,FALSE))</f>
        <v>17</v>
      </c>
      <c r="O699" s="24">
        <f>IF($H699&gt;265,ROUND($H699*0.25,0),VLOOKUP($H699,'Office of Allowances Appendix B'!$A$1:$E$266,3,FALSE))</f>
        <v>29</v>
      </c>
      <c r="P699" s="24">
        <f>IF($H699&gt;265,ROUND($H699*0.4,0),VLOOKUP($H699,'Office of Allowances Appendix B'!$A$1:$E$266,4,FALSE))</f>
        <v>45</v>
      </c>
      <c r="Q699" s="24">
        <f t="shared" si="50"/>
        <v>23</v>
      </c>
    </row>
    <row r="700" spans="1:17" x14ac:dyDescent="0.3">
      <c r="A700" s="80" t="s">
        <v>1377</v>
      </c>
      <c r="B700" s="80" t="s">
        <v>1412</v>
      </c>
      <c r="C700" s="80" t="s">
        <v>1413</v>
      </c>
      <c r="D700" s="80" t="s">
        <v>140</v>
      </c>
      <c r="E700" s="81">
        <v>46357</v>
      </c>
      <c r="F700" s="81">
        <v>46387</v>
      </c>
      <c r="G700" s="80">
        <v>296</v>
      </c>
      <c r="H700" s="80">
        <v>120</v>
      </c>
      <c r="I700" s="80">
        <f t="shared" si="49"/>
        <v>416</v>
      </c>
      <c r="J700" s="82">
        <v>46082</v>
      </c>
      <c r="K700" s="80">
        <v>148</v>
      </c>
      <c r="L700" s="80">
        <v>11648</v>
      </c>
      <c r="N700" s="24">
        <f>IF($H700&gt;265,ROUND($H700*0.15,0),VLOOKUP($H700,'Office of Allowances Appendix B'!$A$1:$E$266,2,FALSE))</f>
        <v>18</v>
      </c>
      <c r="O700" s="24">
        <f>IF($H700&gt;265,ROUND($H700*0.25,0),VLOOKUP($H700,'Office of Allowances Appendix B'!$A$1:$E$266,3,FALSE))</f>
        <v>30</v>
      </c>
      <c r="P700" s="24">
        <f>IF($H700&gt;265,ROUND($H700*0.4,0),VLOOKUP($H700,'Office of Allowances Appendix B'!$A$1:$E$266,4,FALSE))</f>
        <v>48</v>
      </c>
      <c r="Q700" s="24">
        <f t="shared" si="50"/>
        <v>24</v>
      </c>
    </row>
    <row r="701" spans="1:17" x14ac:dyDescent="0.3">
      <c r="A701" s="80" t="s">
        <v>1377</v>
      </c>
      <c r="B701" s="80" t="s">
        <v>1414</v>
      </c>
      <c r="C701" s="80" t="s">
        <v>1415</v>
      </c>
      <c r="D701" s="80" t="s">
        <v>113</v>
      </c>
      <c r="E701" s="81">
        <v>46023</v>
      </c>
      <c r="F701" s="81">
        <v>46387</v>
      </c>
      <c r="G701" s="80">
        <v>92</v>
      </c>
      <c r="H701" s="80">
        <v>94</v>
      </c>
      <c r="I701" s="80">
        <f t="shared" si="49"/>
        <v>186</v>
      </c>
      <c r="J701" s="82">
        <v>46082</v>
      </c>
      <c r="K701" s="80">
        <v>148</v>
      </c>
      <c r="L701" s="80">
        <v>10072</v>
      </c>
      <c r="N701" s="24">
        <f>IF($H701&gt;265,ROUND($H701*0.15,0),VLOOKUP($H701,'Office of Allowances Appendix B'!$A$1:$E$266,2,FALSE))</f>
        <v>14</v>
      </c>
      <c r="O701" s="24">
        <f>IF($H701&gt;265,ROUND($H701*0.25,0),VLOOKUP($H701,'Office of Allowances Appendix B'!$A$1:$E$266,3,FALSE))</f>
        <v>24</v>
      </c>
      <c r="P701" s="24">
        <f>IF($H701&gt;265,ROUND($H701*0.4,0),VLOOKUP($H701,'Office of Allowances Appendix B'!$A$1:$E$266,4,FALSE))</f>
        <v>37</v>
      </c>
      <c r="Q701" s="24">
        <f t="shared" si="50"/>
        <v>19</v>
      </c>
    </row>
    <row r="702" spans="1:17" x14ac:dyDescent="0.3">
      <c r="A702" s="80" t="s">
        <v>1377</v>
      </c>
      <c r="B702" s="80" t="s">
        <v>1416</v>
      </c>
      <c r="C702" s="80" t="s">
        <v>1417</v>
      </c>
      <c r="D702" s="80" t="s">
        <v>113</v>
      </c>
      <c r="E702" s="81">
        <v>46023</v>
      </c>
      <c r="F702" s="81">
        <v>46387</v>
      </c>
      <c r="G702" s="80">
        <v>130</v>
      </c>
      <c r="H702" s="80">
        <v>133</v>
      </c>
      <c r="I702" s="80">
        <f t="shared" si="49"/>
        <v>263</v>
      </c>
      <c r="J702" s="82">
        <v>46082</v>
      </c>
      <c r="K702" s="80">
        <v>148</v>
      </c>
      <c r="L702" s="80">
        <v>10080</v>
      </c>
      <c r="N702" s="24">
        <f>IF($H702&gt;265,ROUND($H702*0.15,0),VLOOKUP($H702,'Office of Allowances Appendix B'!$A$1:$E$266,2,FALSE))</f>
        <v>20</v>
      </c>
      <c r="O702" s="24">
        <f>IF($H702&gt;265,ROUND($H702*0.25,0),VLOOKUP($H702,'Office of Allowances Appendix B'!$A$1:$E$266,3,FALSE))</f>
        <v>33</v>
      </c>
      <c r="P702" s="24">
        <f>IF($H702&gt;265,ROUND($H702*0.4,0),VLOOKUP($H702,'Office of Allowances Appendix B'!$A$1:$E$266,4,FALSE))</f>
        <v>53</v>
      </c>
      <c r="Q702" s="24">
        <f t="shared" si="50"/>
        <v>27</v>
      </c>
    </row>
    <row r="703" spans="1:17" x14ac:dyDescent="0.3">
      <c r="A703" s="80" t="s">
        <v>1377</v>
      </c>
      <c r="B703" s="80" t="s">
        <v>1418</v>
      </c>
      <c r="C703" s="80" t="s">
        <v>1419</v>
      </c>
      <c r="D703" s="80" t="s">
        <v>113</v>
      </c>
      <c r="E703" s="81">
        <v>46023</v>
      </c>
      <c r="F703" s="81">
        <v>46387</v>
      </c>
      <c r="G703" s="80">
        <v>184</v>
      </c>
      <c r="H703" s="80">
        <v>115</v>
      </c>
      <c r="I703" s="80">
        <f t="shared" si="49"/>
        <v>299</v>
      </c>
      <c r="J703" s="82">
        <v>45597</v>
      </c>
      <c r="K703" s="80">
        <v>148</v>
      </c>
      <c r="L703" s="80">
        <v>10073</v>
      </c>
      <c r="N703" s="24">
        <f>IF($H703&gt;265,ROUND($H703*0.15,0),VLOOKUP($H703,'Office of Allowances Appendix B'!$A$1:$E$266,2,FALSE))</f>
        <v>17</v>
      </c>
      <c r="O703" s="24">
        <f>IF($H703&gt;265,ROUND($H703*0.25,0),VLOOKUP($H703,'Office of Allowances Appendix B'!$A$1:$E$266,3,FALSE))</f>
        <v>29</v>
      </c>
      <c r="P703" s="24">
        <f>IF($H703&gt;265,ROUND($H703*0.4,0),VLOOKUP($H703,'Office of Allowances Appendix B'!$A$1:$E$266,4,FALSE))</f>
        <v>46</v>
      </c>
      <c r="Q703" s="24">
        <f t="shared" si="50"/>
        <v>23</v>
      </c>
    </row>
    <row r="704" spans="1:17" x14ac:dyDescent="0.3">
      <c r="A704" s="80" t="s">
        <v>1377</v>
      </c>
      <c r="B704" s="80" t="s">
        <v>1420</v>
      </c>
      <c r="C704" s="80" t="s">
        <v>1421</v>
      </c>
      <c r="D704" s="80" t="s">
        <v>113</v>
      </c>
      <c r="E704" s="81">
        <v>46023</v>
      </c>
      <c r="F704" s="81">
        <v>46387</v>
      </c>
      <c r="G704" s="80">
        <v>182</v>
      </c>
      <c r="H704" s="80">
        <v>116</v>
      </c>
      <c r="I704" s="80">
        <f t="shared" si="49"/>
        <v>298</v>
      </c>
      <c r="J704" s="82">
        <v>45505</v>
      </c>
      <c r="K704" s="80">
        <v>148</v>
      </c>
      <c r="L704" s="80">
        <v>11650</v>
      </c>
      <c r="N704" s="24">
        <f>IF($H704&gt;265,ROUND($H704*0.15,0),VLOOKUP($H704,'Office of Allowances Appendix B'!$A$1:$E$266,2,FALSE))</f>
        <v>17</v>
      </c>
      <c r="O704" s="24">
        <f>IF($H704&gt;265,ROUND($H704*0.25,0),VLOOKUP($H704,'Office of Allowances Appendix B'!$A$1:$E$266,3,FALSE))</f>
        <v>29</v>
      </c>
      <c r="P704" s="24">
        <f>IF($H704&gt;265,ROUND($H704*0.4,0),VLOOKUP($H704,'Office of Allowances Appendix B'!$A$1:$E$266,4,FALSE))</f>
        <v>47</v>
      </c>
      <c r="Q704" s="24">
        <f t="shared" si="50"/>
        <v>23</v>
      </c>
    </row>
    <row r="705" spans="1:17" x14ac:dyDescent="0.3">
      <c r="A705" s="80" t="s">
        <v>1377</v>
      </c>
      <c r="B705" s="80" t="s">
        <v>1422</v>
      </c>
      <c r="C705" s="80" t="s">
        <v>1423</v>
      </c>
      <c r="D705" s="80" t="s">
        <v>113</v>
      </c>
      <c r="E705" s="81">
        <v>46023</v>
      </c>
      <c r="F705" s="81">
        <v>46387</v>
      </c>
      <c r="G705" s="80">
        <v>250</v>
      </c>
      <c r="H705" s="80">
        <v>136</v>
      </c>
      <c r="I705" s="80">
        <f t="shared" si="49"/>
        <v>386</v>
      </c>
      <c r="J705" s="82">
        <v>46082</v>
      </c>
      <c r="K705" s="80">
        <v>148</v>
      </c>
      <c r="L705" s="80">
        <v>10069</v>
      </c>
      <c r="N705" s="24">
        <f>IF($H705&gt;265,ROUND($H705*0.15,0),VLOOKUP($H705,'Office of Allowances Appendix B'!$A$1:$E$266,2,FALSE))</f>
        <v>20</v>
      </c>
      <c r="O705" s="24">
        <f>IF($H705&gt;265,ROUND($H705*0.25,0),VLOOKUP($H705,'Office of Allowances Appendix B'!$A$1:$E$266,3,FALSE))</f>
        <v>34</v>
      </c>
      <c r="P705" s="24">
        <f>IF($H705&gt;265,ROUND($H705*0.4,0),VLOOKUP($H705,'Office of Allowances Appendix B'!$A$1:$E$266,4,FALSE))</f>
        <v>55</v>
      </c>
      <c r="Q705" s="24">
        <f t="shared" si="50"/>
        <v>27</v>
      </c>
    </row>
    <row r="706" spans="1:17" x14ac:dyDescent="0.3">
      <c r="A706" s="80" t="s">
        <v>1377</v>
      </c>
      <c r="B706" s="80" t="s">
        <v>1424</v>
      </c>
      <c r="C706" s="80" t="s">
        <v>1425</v>
      </c>
      <c r="D706" s="80" t="s">
        <v>113</v>
      </c>
      <c r="E706" s="81">
        <v>46023</v>
      </c>
      <c r="F706" s="81">
        <v>46387</v>
      </c>
      <c r="G706" s="80">
        <v>295</v>
      </c>
      <c r="H706" s="80">
        <v>158</v>
      </c>
      <c r="I706" s="80">
        <f t="shared" si="49"/>
        <v>453</v>
      </c>
      <c r="J706" s="82">
        <v>46082</v>
      </c>
      <c r="K706" s="80">
        <v>148</v>
      </c>
      <c r="L706" s="80">
        <v>10075</v>
      </c>
      <c r="N706" s="24">
        <f>IF($H706&gt;265,ROUND($H706*0.15,0),VLOOKUP($H706,'Office of Allowances Appendix B'!$A$1:$E$266,2,FALSE))</f>
        <v>24</v>
      </c>
      <c r="O706" s="24">
        <f>IF($H706&gt;265,ROUND($H706*0.25,0),VLOOKUP($H706,'Office of Allowances Appendix B'!$A$1:$E$266,3,FALSE))</f>
        <v>40</v>
      </c>
      <c r="P706" s="24">
        <f>IF($H706&gt;265,ROUND($H706*0.4,0),VLOOKUP($H706,'Office of Allowances Appendix B'!$A$1:$E$266,4,FALSE))</f>
        <v>63</v>
      </c>
      <c r="Q706" s="24">
        <f t="shared" si="50"/>
        <v>31</v>
      </c>
    </row>
    <row r="707" spans="1:17" x14ac:dyDescent="0.3">
      <c r="A707" s="80" t="s">
        <v>1377</v>
      </c>
      <c r="B707" s="80" t="s">
        <v>1426</v>
      </c>
      <c r="C707" s="80" t="s">
        <v>1427</v>
      </c>
      <c r="D707" s="80" t="s">
        <v>113</v>
      </c>
      <c r="E707" s="81">
        <v>46023</v>
      </c>
      <c r="F707" s="81">
        <v>46387</v>
      </c>
      <c r="G707" s="80">
        <v>183</v>
      </c>
      <c r="H707" s="80">
        <v>107</v>
      </c>
      <c r="I707" s="80">
        <f t="shared" si="49"/>
        <v>290</v>
      </c>
      <c r="J707" s="82">
        <v>46082</v>
      </c>
      <c r="K707" s="80">
        <v>148</v>
      </c>
      <c r="L707" s="80">
        <v>11652</v>
      </c>
      <c r="N707" s="24">
        <f>IF($H707&gt;265,ROUND($H707*0.15,0),VLOOKUP($H707,'Office of Allowances Appendix B'!$A$1:$E$266,2,FALSE))</f>
        <v>16</v>
      </c>
      <c r="O707" s="24">
        <f>IF($H707&gt;265,ROUND($H707*0.25,0),VLOOKUP($H707,'Office of Allowances Appendix B'!$A$1:$E$266,3,FALSE))</f>
        <v>27</v>
      </c>
      <c r="P707" s="24">
        <f>IF($H707&gt;265,ROUND($H707*0.4,0),VLOOKUP($H707,'Office of Allowances Appendix B'!$A$1:$E$266,4,FALSE))</f>
        <v>43</v>
      </c>
      <c r="Q707" s="24">
        <f t="shared" si="50"/>
        <v>21</v>
      </c>
    </row>
    <row r="708" spans="1:17" x14ac:dyDescent="0.3">
      <c r="A708" s="80" t="s">
        <v>1377</v>
      </c>
      <c r="B708" s="80" t="s">
        <v>1428</v>
      </c>
      <c r="C708" s="80" t="s">
        <v>1429</v>
      </c>
      <c r="D708" s="80" t="s">
        <v>113</v>
      </c>
      <c r="E708" s="81">
        <v>46023</v>
      </c>
      <c r="F708" s="81">
        <v>46387</v>
      </c>
      <c r="G708" s="80">
        <v>125</v>
      </c>
      <c r="H708" s="80">
        <v>96</v>
      </c>
      <c r="I708" s="80">
        <f t="shared" si="49"/>
        <v>221</v>
      </c>
      <c r="J708" s="82">
        <v>46082</v>
      </c>
      <c r="K708" s="80">
        <v>148</v>
      </c>
      <c r="L708" s="80">
        <v>11653</v>
      </c>
      <c r="N708" s="24">
        <f>IF($H708&gt;265,ROUND($H708*0.15,0),VLOOKUP($H708,'Office of Allowances Appendix B'!$A$1:$E$266,2,FALSE))</f>
        <v>14</v>
      </c>
      <c r="O708" s="24">
        <f>IF($H708&gt;265,ROUND($H708*0.25,0),VLOOKUP($H708,'Office of Allowances Appendix B'!$A$1:$E$266,3,FALSE))</f>
        <v>24</v>
      </c>
      <c r="P708" s="24">
        <f>IF($H708&gt;265,ROUND($H708*0.4,0),VLOOKUP($H708,'Office of Allowances Appendix B'!$A$1:$E$266,4,FALSE))</f>
        <v>39</v>
      </c>
      <c r="Q708" s="24">
        <f t="shared" si="50"/>
        <v>19</v>
      </c>
    </row>
    <row r="709" spans="1:17" x14ac:dyDescent="0.3">
      <c r="A709" s="80" t="s">
        <v>1377</v>
      </c>
      <c r="B709" s="80" t="s">
        <v>1430</v>
      </c>
      <c r="C709" s="80" t="s">
        <v>1431</v>
      </c>
      <c r="D709" s="80" t="s">
        <v>113</v>
      </c>
      <c r="E709" s="81">
        <v>46023</v>
      </c>
      <c r="F709" s="81">
        <v>46387</v>
      </c>
      <c r="G709" s="80">
        <v>107</v>
      </c>
      <c r="H709" s="80">
        <v>104</v>
      </c>
      <c r="I709" s="80">
        <f t="shared" si="49"/>
        <v>211</v>
      </c>
      <c r="J709" s="82">
        <v>46082</v>
      </c>
      <c r="K709" s="80">
        <v>148</v>
      </c>
      <c r="L709" s="80">
        <v>10077</v>
      </c>
      <c r="N709" s="24">
        <f>IF($H709&gt;265,ROUND($H709*0.15,0),VLOOKUP($H709,'Office of Allowances Appendix B'!$A$1:$E$266,2,FALSE))</f>
        <v>16</v>
      </c>
      <c r="O709" s="24">
        <f>IF($H709&gt;265,ROUND($H709*0.25,0),VLOOKUP($H709,'Office of Allowances Appendix B'!$A$1:$E$266,3,FALSE))</f>
        <v>26</v>
      </c>
      <c r="P709" s="24">
        <f>IF($H709&gt;265,ROUND($H709*0.4,0),VLOOKUP($H709,'Office of Allowances Appendix B'!$A$1:$E$266,4,FALSE))</f>
        <v>41</v>
      </c>
      <c r="Q709" s="24">
        <f t="shared" si="50"/>
        <v>21</v>
      </c>
    </row>
    <row r="710" spans="1:17" x14ac:dyDescent="0.3">
      <c r="A710" s="80" t="s">
        <v>1377</v>
      </c>
      <c r="B710" s="80" t="s">
        <v>1432</v>
      </c>
      <c r="C710" s="80" t="s">
        <v>1433</v>
      </c>
      <c r="D710" s="80" t="s">
        <v>113</v>
      </c>
      <c r="E710" s="81">
        <v>46023</v>
      </c>
      <c r="F710" s="81">
        <v>46387</v>
      </c>
      <c r="G710" s="80">
        <v>245</v>
      </c>
      <c r="H710" s="80">
        <v>107</v>
      </c>
      <c r="I710" s="80">
        <f t="shared" si="49"/>
        <v>352</v>
      </c>
      <c r="J710" s="82">
        <v>46082</v>
      </c>
      <c r="K710" s="80">
        <v>148</v>
      </c>
      <c r="L710" s="80">
        <v>12721</v>
      </c>
      <c r="N710" s="24">
        <f>IF($H710&gt;265,ROUND($H710*0.15,0),VLOOKUP($H710,'Office of Allowances Appendix B'!$A$1:$E$266,2,FALSE))</f>
        <v>16</v>
      </c>
      <c r="O710" s="24">
        <f>IF($H710&gt;265,ROUND($H710*0.25,0),VLOOKUP($H710,'Office of Allowances Appendix B'!$A$1:$E$266,3,FALSE))</f>
        <v>27</v>
      </c>
      <c r="P710" s="24">
        <f>IF($H710&gt;265,ROUND($H710*0.4,0),VLOOKUP($H710,'Office of Allowances Appendix B'!$A$1:$E$266,4,FALSE))</f>
        <v>43</v>
      </c>
      <c r="Q710" s="24">
        <f t="shared" si="50"/>
        <v>21</v>
      </c>
    </row>
    <row r="711" spans="1:17" x14ac:dyDescent="0.3">
      <c r="A711" s="80" t="s">
        <v>1377</v>
      </c>
      <c r="B711" s="80" t="s">
        <v>1434</v>
      </c>
      <c r="C711" s="80" t="s">
        <v>1435</v>
      </c>
      <c r="D711" s="80" t="s">
        <v>113</v>
      </c>
      <c r="E711" s="81">
        <v>46023</v>
      </c>
      <c r="F711" s="81">
        <v>46387</v>
      </c>
      <c r="G711" s="80">
        <v>164</v>
      </c>
      <c r="H711" s="80">
        <v>98</v>
      </c>
      <c r="I711" s="80">
        <f t="shared" si="49"/>
        <v>262</v>
      </c>
      <c r="J711" s="82">
        <v>45505</v>
      </c>
      <c r="K711" s="80">
        <v>148</v>
      </c>
      <c r="L711" s="80">
        <v>13821</v>
      </c>
      <c r="N711" s="24">
        <f>IF($H711&gt;265,ROUND($H711*0.15,0),VLOOKUP($H711,'Office of Allowances Appendix B'!$A$1:$E$266,2,FALSE))</f>
        <v>15</v>
      </c>
      <c r="O711" s="24">
        <f>IF($H711&gt;265,ROUND($H711*0.25,0),VLOOKUP($H711,'Office of Allowances Appendix B'!$A$1:$E$266,3,FALSE))</f>
        <v>25</v>
      </c>
      <c r="P711" s="24">
        <f>IF($H711&gt;265,ROUND($H711*0.4,0),VLOOKUP($H711,'Office of Allowances Appendix B'!$A$1:$E$266,4,FALSE))</f>
        <v>39</v>
      </c>
      <c r="Q711" s="24">
        <f t="shared" si="50"/>
        <v>19</v>
      </c>
    </row>
    <row r="712" spans="1:17" x14ac:dyDescent="0.3">
      <c r="A712" s="80" t="s">
        <v>1377</v>
      </c>
      <c r="B712" s="80" t="s">
        <v>1436</v>
      </c>
      <c r="C712" s="80" t="s">
        <v>1437</v>
      </c>
      <c r="D712" s="80" t="s">
        <v>113</v>
      </c>
      <c r="E712" s="81">
        <v>46023</v>
      </c>
      <c r="F712" s="81">
        <v>46387</v>
      </c>
      <c r="G712" s="80">
        <v>213</v>
      </c>
      <c r="H712" s="80">
        <v>112</v>
      </c>
      <c r="I712" s="80">
        <f t="shared" si="49"/>
        <v>325</v>
      </c>
      <c r="J712" s="82">
        <v>46082</v>
      </c>
      <c r="K712" s="80">
        <v>148</v>
      </c>
      <c r="L712" s="80">
        <v>12720</v>
      </c>
      <c r="N712" s="24">
        <f>IF($H712&gt;265,ROUND($H712*0.15,0),VLOOKUP($H712,'Office of Allowances Appendix B'!$A$1:$E$266,2,FALSE))</f>
        <v>17</v>
      </c>
      <c r="O712" s="24">
        <f>IF($H712&gt;265,ROUND($H712*0.25,0),VLOOKUP($H712,'Office of Allowances Appendix B'!$A$1:$E$266,3,FALSE))</f>
        <v>28</v>
      </c>
      <c r="P712" s="24">
        <f>IF($H712&gt;265,ROUND($H712*0.4,0),VLOOKUP($H712,'Office of Allowances Appendix B'!$A$1:$E$266,4,FALSE))</f>
        <v>45</v>
      </c>
      <c r="Q712" s="24">
        <f t="shared" si="50"/>
        <v>22</v>
      </c>
    </row>
    <row r="713" spans="1:17" x14ac:dyDescent="0.3">
      <c r="A713" s="80" t="s">
        <v>1377</v>
      </c>
      <c r="B713" s="80" t="s">
        <v>1438</v>
      </c>
      <c r="C713" s="80" t="s">
        <v>1439</v>
      </c>
      <c r="D713" s="80" t="s">
        <v>113</v>
      </c>
      <c r="E713" s="81">
        <v>46023</v>
      </c>
      <c r="F713" s="81">
        <v>46387</v>
      </c>
      <c r="G713" s="80">
        <v>241</v>
      </c>
      <c r="H713" s="80">
        <v>121</v>
      </c>
      <c r="I713" s="80">
        <f t="shared" si="49"/>
        <v>362</v>
      </c>
      <c r="J713" s="82">
        <v>42705</v>
      </c>
      <c r="K713" s="80">
        <v>148</v>
      </c>
      <c r="L713" s="80">
        <v>13436</v>
      </c>
      <c r="N713" s="24">
        <f>IF($H713&gt;265,ROUND($H713*0.15,0),VLOOKUP($H713,'Office of Allowances Appendix B'!$A$1:$E$266,2,FALSE))</f>
        <v>18</v>
      </c>
      <c r="O713" s="24">
        <f>IF($H713&gt;265,ROUND($H713*0.25,0),VLOOKUP($H713,'Office of Allowances Appendix B'!$A$1:$E$266,3,FALSE))</f>
        <v>30</v>
      </c>
      <c r="P713" s="24">
        <f>IF($H713&gt;265,ROUND($H713*0.4,0),VLOOKUP($H713,'Office of Allowances Appendix B'!$A$1:$E$266,4,FALSE))</f>
        <v>49</v>
      </c>
      <c r="Q713" s="24">
        <f t="shared" si="50"/>
        <v>24</v>
      </c>
    </row>
    <row r="714" spans="1:17" x14ac:dyDescent="0.3">
      <c r="A714" s="80" t="s">
        <v>1377</v>
      </c>
      <c r="B714" s="80" t="s">
        <v>1440</v>
      </c>
      <c r="C714" s="80" t="s">
        <v>1441</v>
      </c>
      <c r="D714" s="80" t="s">
        <v>113</v>
      </c>
      <c r="E714" s="81">
        <v>46023</v>
      </c>
      <c r="F714" s="81">
        <v>46387</v>
      </c>
      <c r="G714" s="80">
        <v>243</v>
      </c>
      <c r="H714" s="80">
        <v>134</v>
      </c>
      <c r="I714" s="80">
        <f t="shared" si="49"/>
        <v>377</v>
      </c>
      <c r="J714" s="82">
        <v>46082</v>
      </c>
      <c r="K714" s="80">
        <v>148</v>
      </c>
      <c r="L714" s="80">
        <v>11655</v>
      </c>
      <c r="N714" s="24">
        <f>IF($H714&gt;265,ROUND($H714*0.15,0),VLOOKUP($H714,'Office of Allowances Appendix B'!$A$1:$E$266,2,FALSE))</f>
        <v>20</v>
      </c>
      <c r="O714" s="24">
        <f>IF($H714&gt;265,ROUND($H714*0.25,0),VLOOKUP($H714,'Office of Allowances Appendix B'!$A$1:$E$266,3,FALSE))</f>
        <v>34</v>
      </c>
      <c r="P714" s="24">
        <f>IF($H714&gt;265,ROUND($H714*0.4,0),VLOOKUP($H714,'Office of Allowances Appendix B'!$A$1:$E$266,4,FALSE))</f>
        <v>53</v>
      </c>
      <c r="Q714" s="24">
        <f t="shared" si="50"/>
        <v>27</v>
      </c>
    </row>
    <row r="715" spans="1:17" x14ac:dyDescent="0.3">
      <c r="A715" s="80" t="s">
        <v>1377</v>
      </c>
      <c r="B715" s="80" t="s">
        <v>1442</v>
      </c>
      <c r="C715" s="80" t="s">
        <v>1443</v>
      </c>
      <c r="D715" s="80" t="s">
        <v>113</v>
      </c>
      <c r="E715" s="81">
        <v>46023</v>
      </c>
      <c r="F715" s="81">
        <v>46387</v>
      </c>
      <c r="G715" s="80">
        <v>210</v>
      </c>
      <c r="H715" s="80">
        <v>133</v>
      </c>
      <c r="I715" s="80">
        <f t="shared" si="49"/>
        <v>343</v>
      </c>
      <c r="J715" s="82">
        <v>46082</v>
      </c>
      <c r="K715" s="80">
        <v>148</v>
      </c>
      <c r="L715" s="80">
        <v>12030</v>
      </c>
      <c r="N715" s="24">
        <f>IF($H715&gt;265,ROUND($H715*0.15,0),VLOOKUP($H715,'Office of Allowances Appendix B'!$A$1:$E$266,2,FALSE))</f>
        <v>20</v>
      </c>
      <c r="O715" s="24">
        <f>IF($H715&gt;265,ROUND($H715*0.25,0),VLOOKUP($H715,'Office of Allowances Appendix B'!$A$1:$E$266,3,FALSE))</f>
        <v>33</v>
      </c>
      <c r="P715" s="24">
        <f>IF($H715&gt;265,ROUND($H715*0.4,0),VLOOKUP($H715,'Office of Allowances Appendix B'!$A$1:$E$266,4,FALSE))</f>
        <v>53</v>
      </c>
      <c r="Q715" s="24">
        <f t="shared" si="50"/>
        <v>27</v>
      </c>
    </row>
    <row r="716" spans="1:17" x14ac:dyDescent="0.3">
      <c r="A716" s="80" t="s">
        <v>1377</v>
      </c>
      <c r="B716" s="80" t="s">
        <v>1444</v>
      </c>
      <c r="C716" s="80" t="s">
        <v>1445</v>
      </c>
      <c r="D716" s="80" t="s">
        <v>113</v>
      </c>
      <c r="E716" s="81">
        <v>46023</v>
      </c>
      <c r="F716" s="81">
        <v>46387</v>
      </c>
      <c r="G716" s="80">
        <v>135</v>
      </c>
      <c r="H716" s="80">
        <v>100</v>
      </c>
      <c r="I716" s="80">
        <f t="shared" si="49"/>
        <v>235</v>
      </c>
      <c r="J716" s="82">
        <v>46082</v>
      </c>
      <c r="K716" s="80">
        <v>148</v>
      </c>
      <c r="L716" s="80">
        <v>11657</v>
      </c>
      <c r="N716" s="24">
        <f>IF($H716&gt;265,ROUND($H716*0.15,0),VLOOKUP($H716,'Office of Allowances Appendix B'!$A$1:$E$266,2,FALSE))</f>
        <v>15</v>
      </c>
      <c r="O716" s="24">
        <f>IF($H716&gt;265,ROUND($H716*0.25,0),VLOOKUP($H716,'Office of Allowances Appendix B'!$A$1:$E$266,3,FALSE))</f>
        <v>25</v>
      </c>
      <c r="P716" s="24">
        <f>IF($H716&gt;265,ROUND($H716*0.4,0),VLOOKUP($H716,'Office of Allowances Appendix B'!$A$1:$E$266,4,FALSE))</f>
        <v>40</v>
      </c>
      <c r="Q716" s="24">
        <f t="shared" si="50"/>
        <v>20</v>
      </c>
    </row>
    <row r="717" spans="1:17" x14ac:dyDescent="0.3">
      <c r="A717" s="80" t="s">
        <v>1377</v>
      </c>
      <c r="B717" s="80" t="s">
        <v>1446</v>
      </c>
      <c r="C717" s="80" t="s">
        <v>1447</v>
      </c>
      <c r="D717" s="80" t="s">
        <v>113</v>
      </c>
      <c r="E717" s="81">
        <v>46023</v>
      </c>
      <c r="F717" s="81">
        <v>46387</v>
      </c>
      <c r="G717" s="80">
        <v>160</v>
      </c>
      <c r="H717" s="80">
        <v>105</v>
      </c>
      <c r="I717" s="80">
        <f t="shared" si="49"/>
        <v>265</v>
      </c>
      <c r="J717" s="82">
        <v>46082</v>
      </c>
      <c r="K717" s="80">
        <v>148</v>
      </c>
      <c r="L717" s="80">
        <v>11660</v>
      </c>
      <c r="N717" s="24">
        <f>IF($H717&gt;265,ROUND($H717*0.15,0),VLOOKUP($H717,'Office of Allowances Appendix B'!$A$1:$E$266,2,FALSE))</f>
        <v>16</v>
      </c>
      <c r="O717" s="24">
        <f>IF($H717&gt;265,ROUND($H717*0.25,0),VLOOKUP($H717,'Office of Allowances Appendix B'!$A$1:$E$266,3,FALSE))</f>
        <v>26</v>
      </c>
      <c r="P717" s="24">
        <f>IF($H717&gt;265,ROUND($H717*0.4,0),VLOOKUP($H717,'Office of Allowances Appendix B'!$A$1:$E$266,4,FALSE))</f>
        <v>42</v>
      </c>
      <c r="Q717" s="24">
        <f t="shared" si="50"/>
        <v>21</v>
      </c>
    </row>
    <row r="718" spans="1:17" x14ac:dyDescent="0.3">
      <c r="A718" s="80" t="s">
        <v>1377</v>
      </c>
      <c r="B718" s="80" t="s">
        <v>1448</v>
      </c>
      <c r="C718" s="80" t="s">
        <v>1449</v>
      </c>
      <c r="D718" s="80" t="s">
        <v>113</v>
      </c>
      <c r="E718" s="81">
        <v>46023</v>
      </c>
      <c r="F718" s="81">
        <v>46387</v>
      </c>
      <c r="G718" s="80">
        <v>210</v>
      </c>
      <c r="H718" s="80">
        <v>133</v>
      </c>
      <c r="I718" s="80">
        <f t="shared" si="49"/>
        <v>343</v>
      </c>
      <c r="J718" s="82">
        <v>46082</v>
      </c>
      <c r="K718" s="80">
        <v>148</v>
      </c>
      <c r="L718" s="80">
        <v>11662</v>
      </c>
      <c r="N718" s="24">
        <f>IF($H718&gt;265,ROUND($H718*0.15,0),VLOOKUP($H718,'Office of Allowances Appendix B'!$A$1:$E$266,2,FALSE))</f>
        <v>20</v>
      </c>
      <c r="O718" s="24">
        <f>IF($H718&gt;265,ROUND($H718*0.25,0),VLOOKUP($H718,'Office of Allowances Appendix B'!$A$1:$E$266,3,FALSE))</f>
        <v>33</v>
      </c>
      <c r="P718" s="24">
        <f>IF($H718&gt;265,ROUND($H718*0.4,0),VLOOKUP($H718,'Office of Allowances Appendix B'!$A$1:$E$266,4,FALSE))</f>
        <v>53</v>
      </c>
      <c r="Q718" s="24">
        <f t="shared" si="50"/>
        <v>27</v>
      </c>
    </row>
    <row r="719" spans="1:17" x14ac:dyDescent="0.3">
      <c r="A719" s="80" t="s">
        <v>1377</v>
      </c>
      <c r="B719" s="80" t="s">
        <v>1450</v>
      </c>
      <c r="C719" s="80" t="s">
        <v>1451</v>
      </c>
      <c r="D719" s="80" t="s">
        <v>113</v>
      </c>
      <c r="E719" s="81">
        <v>46023</v>
      </c>
      <c r="F719" s="81">
        <v>46387</v>
      </c>
      <c r="G719" s="80">
        <v>80</v>
      </c>
      <c r="H719" s="80">
        <v>77</v>
      </c>
      <c r="I719" s="80">
        <f t="shared" si="49"/>
        <v>157</v>
      </c>
      <c r="J719" s="82">
        <v>45474</v>
      </c>
      <c r="K719" s="80">
        <v>148</v>
      </c>
      <c r="L719" s="80">
        <v>10462</v>
      </c>
      <c r="N719" s="24">
        <f>IF($H719&gt;265,ROUND($H719*0.15,0),VLOOKUP($H719,'Office of Allowances Appendix B'!$A$1:$E$266,2,FALSE))</f>
        <v>12</v>
      </c>
      <c r="O719" s="24">
        <f>IF($H719&gt;265,ROUND($H719*0.25,0),VLOOKUP($H719,'Office of Allowances Appendix B'!$A$1:$E$266,3,FALSE))</f>
        <v>19</v>
      </c>
      <c r="P719" s="24">
        <f>IF($H719&gt;265,ROUND($H719*0.4,0),VLOOKUP($H719,'Office of Allowances Appendix B'!$A$1:$E$266,4,FALSE))</f>
        <v>31</v>
      </c>
      <c r="Q719" s="24">
        <f t="shared" si="50"/>
        <v>15</v>
      </c>
    </row>
    <row r="720" spans="1:17" x14ac:dyDescent="0.3">
      <c r="A720" s="80" t="s">
        <v>1377</v>
      </c>
      <c r="B720" s="80" t="s">
        <v>1452</v>
      </c>
      <c r="C720" s="80" t="s">
        <v>1453</v>
      </c>
      <c r="D720" s="80" t="s">
        <v>113</v>
      </c>
      <c r="E720" s="81">
        <v>46023</v>
      </c>
      <c r="F720" s="81">
        <v>46387</v>
      </c>
      <c r="G720" s="80">
        <v>193</v>
      </c>
      <c r="H720" s="80">
        <v>110</v>
      </c>
      <c r="I720" s="80">
        <f t="shared" si="49"/>
        <v>303</v>
      </c>
      <c r="J720" s="82">
        <v>46082</v>
      </c>
      <c r="K720" s="80">
        <v>148</v>
      </c>
      <c r="L720" s="80">
        <v>10078</v>
      </c>
      <c r="N720" s="24">
        <f>IF($H720&gt;265,ROUND($H720*0.15,0),VLOOKUP($H720,'Office of Allowances Appendix B'!$A$1:$E$266,2,FALSE))</f>
        <v>17</v>
      </c>
      <c r="O720" s="24">
        <f>IF($H720&gt;265,ROUND($H720*0.25,0),VLOOKUP($H720,'Office of Allowances Appendix B'!$A$1:$E$266,3,FALSE))</f>
        <v>27</v>
      </c>
      <c r="P720" s="24">
        <f>IF($H720&gt;265,ROUND($H720*0.4,0),VLOOKUP($H720,'Office of Allowances Appendix B'!$A$1:$E$266,4,FALSE))</f>
        <v>44</v>
      </c>
      <c r="Q720" s="24">
        <f t="shared" si="50"/>
        <v>22</v>
      </c>
    </row>
    <row r="721" spans="1:17" x14ac:dyDescent="0.3">
      <c r="A721" s="80" t="s">
        <v>1377</v>
      </c>
      <c r="B721" s="80" t="s">
        <v>1454</v>
      </c>
      <c r="C721" s="80" t="s">
        <v>1455</v>
      </c>
      <c r="D721" s="80" t="s">
        <v>113</v>
      </c>
      <c r="E721" s="81">
        <v>46023</v>
      </c>
      <c r="F721" s="81">
        <v>46387</v>
      </c>
      <c r="G721" s="80">
        <v>281</v>
      </c>
      <c r="H721" s="80">
        <v>106</v>
      </c>
      <c r="I721" s="80">
        <f t="shared" si="49"/>
        <v>387</v>
      </c>
      <c r="J721" s="82">
        <v>45597</v>
      </c>
      <c r="K721" s="80">
        <v>148</v>
      </c>
      <c r="L721" s="80">
        <v>15061</v>
      </c>
      <c r="N721" s="24">
        <f>IF($H721&gt;265,ROUND($H721*0.15,0),VLOOKUP($H721,'Office of Allowances Appendix B'!$A$1:$E$266,2,FALSE))</f>
        <v>16</v>
      </c>
      <c r="O721" s="24">
        <f>IF($H721&gt;265,ROUND($H721*0.25,0),VLOOKUP($H721,'Office of Allowances Appendix B'!$A$1:$E$266,3,FALSE))</f>
        <v>27</v>
      </c>
      <c r="P721" s="24">
        <f>IF($H721&gt;265,ROUND($H721*0.4,0),VLOOKUP($H721,'Office of Allowances Appendix B'!$A$1:$E$266,4,FALSE))</f>
        <v>42</v>
      </c>
      <c r="Q721" s="24">
        <f t="shared" si="50"/>
        <v>21</v>
      </c>
    </row>
    <row r="722" spans="1:17" x14ac:dyDescent="0.3">
      <c r="A722" s="80" t="s">
        <v>1377</v>
      </c>
      <c r="B722" s="80" t="s">
        <v>1456</v>
      </c>
      <c r="C722" s="80" t="s">
        <v>1457</v>
      </c>
      <c r="D722" s="80" t="s">
        <v>113</v>
      </c>
      <c r="E722" s="81">
        <v>46023</v>
      </c>
      <c r="F722" s="81">
        <v>46387</v>
      </c>
      <c r="G722" s="80">
        <v>120</v>
      </c>
      <c r="H722" s="80">
        <v>103</v>
      </c>
      <c r="I722" s="80">
        <f t="shared" si="49"/>
        <v>223</v>
      </c>
      <c r="J722" s="82">
        <v>45505</v>
      </c>
      <c r="K722" s="80">
        <v>148</v>
      </c>
      <c r="L722" s="80">
        <v>10079</v>
      </c>
      <c r="N722" s="24">
        <f>IF($H722&gt;265,ROUND($H722*0.15,0),VLOOKUP($H722,'Office of Allowances Appendix B'!$A$1:$E$266,2,FALSE))</f>
        <v>15</v>
      </c>
      <c r="O722" s="24">
        <f>IF($H722&gt;265,ROUND($H722*0.25,0),VLOOKUP($H722,'Office of Allowances Appendix B'!$A$1:$E$266,3,FALSE))</f>
        <v>26</v>
      </c>
      <c r="P722" s="24">
        <f>IF($H722&gt;265,ROUND($H722*0.4,0),VLOOKUP($H722,'Office of Allowances Appendix B'!$A$1:$E$266,4,FALSE))</f>
        <v>41</v>
      </c>
      <c r="Q722" s="24">
        <f t="shared" si="50"/>
        <v>21</v>
      </c>
    </row>
    <row r="723" spans="1:17" x14ac:dyDescent="0.3">
      <c r="A723" s="80" t="s">
        <v>1377</v>
      </c>
      <c r="B723" s="80" t="s">
        <v>1458</v>
      </c>
      <c r="C723" s="80" t="s">
        <v>1459</v>
      </c>
      <c r="D723" s="80" t="s">
        <v>113</v>
      </c>
      <c r="E723" s="81">
        <v>46023</v>
      </c>
      <c r="F723" s="81">
        <v>46387</v>
      </c>
      <c r="G723" s="80">
        <v>171</v>
      </c>
      <c r="H723" s="80">
        <v>94</v>
      </c>
      <c r="I723" s="80">
        <f t="shared" si="49"/>
        <v>265</v>
      </c>
      <c r="J723" s="82">
        <v>46082</v>
      </c>
      <c r="K723" s="80">
        <v>148</v>
      </c>
      <c r="L723" s="80">
        <v>11665</v>
      </c>
      <c r="N723" s="24">
        <f>IF($H723&gt;265,ROUND($H723*0.15,0),VLOOKUP($H723,'Office of Allowances Appendix B'!$A$1:$E$266,2,FALSE))</f>
        <v>14</v>
      </c>
      <c r="O723" s="24">
        <f>IF($H723&gt;265,ROUND($H723*0.25,0),VLOOKUP($H723,'Office of Allowances Appendix B'!$A$1:$E$266,3,FALSE))</f>
        <v>24</v>
      </c>
      <c r="P723" s="24">
        <f>IF($H723&gt;265,ROUND($H723*0.4,0),VLOOKUP($H723,'Office of Allowances Appendix B'!$A$1:$E$266,4,FALSE))</f>
        <v>37</v>
      </c>
      <c r="Q723" s="24">
        <f t="shared" si="50"/>
        <v>19</v>
      </c>
    </row>
    <row r="724" spans="1:17" x14ac:dyDescent="0.3">
      <c r="A724" s="80" t="s">
        <v>1460</v>
      </c>
      <c r="B724" s="80" t="s">
        <v>109</v>
      </c>
      <c r="C724" s="80" t="s">
        <v>1461</v>
      </c>
      <c r="D724" s="80" t="s">
        <v>113</v>
      </c>
      <c r="E724" s="81">
        <v>46023</v>
      </c>
      <c r="F724" s="81">
        <v>46387</v>
      </c>
      <c r="G724" s="80">
        <v>141</v>
      </c>
      <c r="H724" s="80">
        <v>85</v>
      </c>
      <c r="I724" s="80">
        <f t="shared" si="49"/>
        <v>226</v>
      </c>
      <c r="J724" s="82">
        <v>43466</v>
      </c>
      <c r="K724" s="80"/>
      <c r="L724" s="80">
        <v>11868</v>
      </c>
      <c r="N724" s="24">
        <f>IF($H724&gt;265,ROUND($H724*0.15,0),VLOOKUP($H724,'Office of Allowances Appendix B'!$A$1:$E$266,2,FALSE))</f>
        <v>13</v>
      </c>
      <c r="O724" s="24">
        <f>IF($H724&gt;265,ROUND($H724*0.25,0),VLOOKUP($H724,'Office of Allowances Appendix B'!$A$1:$E$266,3,FALSE))</f>
        <v>21</v>
      </c>
      <c r="P724" s="24">
        <f>IF($H724&gt;265,ROUND($H724*0.4,0),VLOOKUP($H724,'Office of Allowances Appendix B'!$A$1:$E$266,4,FALSE))</f>
        <v>34</v>
      </c>
      <c r="Q724" s="24">
        <f t="shared" si="50"/>
        <v>17</v>
      </c>
    </row>
    <row r="725" spans="1:17" x14ac:dyDescent="0.3">
      <c r="A725" s="80" t="s">
        <v>1460</v>
      </c>
      <c r="B725" s="80" t="s">
        <v>1462</v>
      </c>
      <c r="C725" s="80" t="s">
        <v>1463</v>
      </c>
      <c r="D725" s="80" t="s">
        <v>113</v>
      </c>
      <c r="E725" s="81">
        <v>46023</v>
      </c>
      <c r="F725" s="81">
        <v>46387</v>
      </c>
      <c r="G725" s="80">
        <v>141</v>
      </c>
      <c r="H725" s="80">
        <v>85</v>
      </c>
      <c r="I725" s="80">
        <f t="shared" si="49"/>
        <v>226</v>
      </c>
      <c r="J725" s="82">
        <v>43466</v>
      </c>
      <c r="K725" s="80"/>
      <c r="L725" s="80">
        <v>10800</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34</v>
      </c>
      <c r="Q725" s="24">
        <f t="shared" si="50"/>
        <v>17</v>
      </c>
    </row>
    <row r="726" spans="1:17" x14ac:dyDescent="0.3">
      <c r="A726" s="80" t="s">
        <v>1460</v>
      </c>
      <c r="B726" s="80" t="s">
        <v>1464</v>
      </c>
      <c r="C726" s="80" t="s">
        <v>1465</v>
      </c>
      <c r="D726" s="80"/>
      <c r="E726" s="81">
        <v>46023</v>
      </c>
      <c r="F726" s="81">
        <v>46142</v>
      </c>
      <c r="G726" s="80">
        <v>184</v>
      </c>
      <c r="H726" s="80">
        <v>89</v>
      </c>
      <c r="I726" s="80">
        <f t="shared" si="49"/>
        <v>273</v>
      </c>
      <c r="J726" s="82">
        <v>45839</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3">
      <c r="A727" s="80" t="s">
        <v>1460</v>
      </c>
      <c r="B727" s="80" t="s">
        <v>1464</v>
      </c>
      <c r="C727" s="80" t="s">
        <v>1465</v>
      </c>
      <c r="D727" s="80" t="s">
        <v>113</v>
      </c>
      <c r="E727" s="81">
        <v>46143</v>
      </c>
      <c r="F727" s="81">
        <v>46326</v>
      </c>
      <c r="G727" s="80">
        <v>131</v>
      </c>
      <c r="H727" s="80">
        <v>84</v>
      </c>
      <c r="I727" s="80">
        <f t="shared" si="49"/>
        <v>215</v>
      </c>
      <c r="J727" s="82">
        <v>45839</v>
      </c>
      <c r="K727" s="80"/>
      <c r="L727" s="80">
        <v>10801</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33</v>
      </c>
      <c r="Q727" s="24">
        <f t="shared" si="50"/>
        <v>17</v>
      </c>
    </row>
    <row r="728" spans="1:17" x14ac:dyDescent="0.3">
      <c r="A728" s="80" t="s">
        <v>1460</v>
      </c>
      <c r="B728" s="80" t="s">
        <v>1464</v>
      </c>
      <c r="C728" s="80" t="s">
        <v>1465</v>
      </c>
      <c r="D728" s="80" t="s">
        <v>140</v>
      </c>
      <c r="E728" s="81">
        <v>46327</v>
      </c>
      <c r="F728" s="81">
        <v>46387</v>
      </c>
      <c r="G728" s="80">
        <v>184</v>
      </c>
      <c r="H728" s="80">
        <v>89</v>
      </c>
      <c r="I728" s="80">
        <f t="shared" si="49"/>
        <v>273</v>
      </c>
      <c r="J728" s="82">
        <v>45839</v>
      </c>
      <c r="K728" s="80"/>
      <c r="L728" s="80">
        <v>10801</v>
      </c>
      <c r="N728" s="24">
        <f>IF($H728&gt;265,ROUND($H728*0.15,0),VLOOKUP($H728,'Office of Allowances Appendix B'!$A$1:$E$266,2,FALSE))</f>
        <v>13</v>
      </c>
      <c r="O728" s="24">
        <f>IF($H728&gt;265,ROUND($H728*0.25,0),VLOOKUP($H728,'Office of Allowances Appendix B'!$A$1:$E$266,3,FALSE))</f>
        <v>22</v>
      </c>
      <c r="P728" s="24">
        <f>IF($H728&gt;265,ROUND($H728*0.4,0),VLOOKUP($H728,'Office of Allowances Appendix B'!$A$1:$E$266,4,FALSE))</f>
        <v>36</v>
      </c>
      <c r="Q728" s="24">
        <f t="shared" si="50"/>
        <v>18</v>
      </c>
    </row>
    <row r="729" spans="1:17" x14ac:dyDescent="0.3">
      <c r="A729" s="80" t="s">
        <v>1460</v>
      </c>
      <c r="B729" s="80" t="s">
        <v>1466</v>
      </c>
      <c r="C729" s="80" t="s">
        <v>1467</v>
      </c>
      <c r="D729" s="80" t="s">
        <v>113</v>
      </c>
      <c r="E729" s="81">
        <v>46023</v>
      </c>
      <c r="F729" s="81">
        <v>46387</v>
      </c>
      <c r="G729" s="80">
        <v>154</v>
      </c>
      <c r="H729" s="80">
        <v>85</v>
      </c>
      <c r="I729" s="80">
        <f t="shared" si="49"/>
        <v>239</v>
      </c>
      <c r="J729" s="82">
        <v>45778</v>
      </c>
      <c r="K729" s="80"/>
      <c r="L729" s="80">
        <v>10802</v>
      </c>
      <c r="N729" s="24">
        <f>IF($H729&gt;265,ROUND($H729*0.15,0),VLOOKUP($H729,'Office of Allowances Appendix B'!$A$1:$E$266,2,FALSE))</f>
        <v>13</v>
      </c>
      <c r="O729" s="24">
        <f>IF($H729&gt;265,ROUND($H729*0.25,0),VLOOKUP($H729,'Office of Allowances Appendix B'!$A$1:$E$266,3,FALSE))</f>
        <v>21</v>
      </c>
      <c r="P729" s="24">
        <f>IF($H729&gt;265,ROUND($H729*0.4,0),VLOOKUP($H729,'Office of Allowances Appendix B'!$A$1:$E$266,4,FALSE))</f>
        <v>34</v>
      </c>
      <c r="Q729" s="24">
        <f t="shared" si="50"/>
        <v>17</v>
      </c>
    </row>
    <row r="730" spans="1:17" x14ac:dyDescent="0.3">
      <c r="A730" s="80" t="s">
        <v>1460</v>
      </c>
      <c r="B730" s="80" t="s">
        <v>1468</v>
      </c>
      <c r="C730" s="80" t="s">
        <v>1469</v>
      </c>
      <c r="D730" s="80" t="s">
        <v>113</v>
      </c>
      <c r="E730" s="81">
        <v>46023</v>
      </c>
      <c r="F730" s="81">
        <v>46387</v>
      </c>
      <c r="G730" s="80">
        <v>198</v>
      </c>
      <c r="H730" s="80">
        <v>91</v>
      </c>
      <c r="I730" s="80">
        <f t="shared" si="49"/>
        <v>289</v>
      </c>
      <c r="J730" s="82">
        <v>45870</v>
      </c>
      <c r="K730" s="80"/>
      <c r="L730" s="80">
        <v>10803</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3">
      <c r="A731" s="80" t="s">
        <v>1470</v>
      </c>
      <c r="B731" s="80" t="s">
        <v>109</v>
      </c>
      <c r="C731" s="80" t="s">
        <v>1471</v>
      </c>
      <c r="D731" s="80" t="s">
        <v>113</v>
      </c>
      <c r="E731" s="81">
        <v>46023</v>
      </c>
      <c r="F731" s="81">
        <v>46387</v>
      </c>
      <c r="G731" s="80">
        <v>154</v>
      </c>
      <c r="H731" s="80">
        <v>91</v>
      </c>
      <c r="I731" s="80">
        <f t="shared" si="49"/>
        <v>245</v>
      </c>
      <c r="J731" s="82">
        <v>45017</v>
      </c>
      <c r="K731" s="80"/>
      <c r="L731" s="80">
        <v>11869</v>
      </c>
      <c r="N731" s="24">
        <f>IF($H731&gt;265,ROUND($H731*0.15,0),VLOOKUP($H731,'Office of Allowances Appendix B'!$A$1:$E$266,2,FALSE))</f>
        <v>14</v>
      </c>
      <c r="O731" s="24">
        <f>IF($H731&gt;265,ROUND($H731*0.25,0),VLOOKUP($H731,'Office of Allowances Appendix B'!$A$1:$E$266,3,FALSE))</f>
        <v>23</v>
      </c>
      <c r="P731" s="24">
        <f>IF($H731&gt;265,ROUND($H731*0.4,0),VLOOKUP($H731,'Office of Allowances Appendix B'!$A$1:$E$266,4,FALSE))</f>
        <v>36</v>
      </c>
      <c r="Q731" s="24">
        <f t="shared" si="50"/>
        <v>18</v>
      </c>
    </row>
    <row r="732" spans="1:17" x14ac:dyDescent="0.3">
      <c r="A732" s="80" t="s">
        <v>1470</v>
      </c>
      <c r="B732" s="80" t="s">
        <v>1472</v>
      </c>
      <c r="C732" s="80" t="s">
        <v>1473</v>
      </c>
      <c r="D732" s="80" t="s">
        <v>113</v>
      </c>
      <c r="E732" s="81">
        <v>46023</v>
      </c>
      <c r="F732" s="81">
        <v>46387</v>
      </c>
      <c r="G732" s="80">
        <v>154</v>
      </c>
      <c r="H732" s="80">
        <v>91</v>
      </c>
      <c r="I732" s="80">
        <f t="shared" si="49"/>
        <v>245</v>
      </c>
      <c r="J732" s="82">
        <v>45017</v>
      </c>
      <c r="K732" s="80"/>
      <c r="L732" s="80">
        <v>10178</v>
      </c>
      <c r="N732" s="24">
        <f>IF($H732&gt;265,ROUND($H732*0.15,0),VLOOKUP($H732,'Office of Allowances Appendix B'!$A$1:$E$266,2,FALSE))</f>
        <v>14</v>
      </c>
      <c r="O732" s="24">
        <f>IF($H732&gt;265,ROUND($H732*0.25,0),VLOOKUP($H732,'Office of Allowances Appendix B'!$A$1:$E$266,3,FALSE))</f>
        <v>23</v>
      </c>
      <c r="P732" s="24">
        <f>IF($H732&gt;265,ROUND($H732*0.4,0),VLOOKUP($H732,'Office of Allowances Appendix B'!$A$1:$E$266,4,FALSE))</f>
        <v>36</v>
      </c>
      <c r="Q732" s="24">
        <f t="shared" si="50"/>
        <v>18</v>
      </c>
    </row>
    <row r="733" spans="1:17" x14ac:dyDescent="0.3">
      <c r="A733" s="80" t="s">
        <v>1474</v>
      </c>
      <c r="B733" s="80" t="s">
        <v>1475</v>
      </c>
      <c r="C733" s="80" t="s">
        <v>1476</v>
      </c>
      <c r="D733" s="80" t="s">
        <v>113</v>
      </c>
      <c r="E733" s="81">
        <v>46023</v>
      </c>
      <c r="F733" s="81">
        <v>46387</v>
      </c>
      <c r="G733" s="80">
        <v>435</v>
      </c>
      <c r="H733" s="80">
        <v>130</v>
      </c>
      <c r="I733" s="80">
        <f t="shared" si="49"/>
        <v>565</v>
      </c>
      <c r="J733" s="82">
        <v>45870</v>
      </c>
      <c r="K733" s="80"/>
      <c r="L733" s="80">
        <v>11695</v>
      </c>
      <c r="N733" s="24">
        <f>IF($H733&gt;265,ROUND($H733*0.15,0),VLOOKUP($H733,'Office of Allowances Appendix B'!$A$1:$E$266,2,FALSE))</f>
        <v>20</v>
      </c>
      <c r="O733" s="24">
        <f>IF($H733&gt;265,ROUND($H733*0.25,0),VLOOKUP($H733,'Office of Allowances Appendix B'!$A$1:$E$266,3,FALSE))</f>
        <v>32</v>
      </c>
      <c r="P733" s="24">
        <f>IF($H733&gt;265,ROUND($H733*0.4,0),VLOOKUP($H733,'Office of Allowances Appendix B'!$A$1:$E$266,4,FALSE))</f>
        <v>52</v>
      </c>
      <c r="Q733" s="24">
        <f t="shared" si="50"/>
        <v>26</v>
      </c>
    </row>
    <row r="734" spans="1:17" x14ac:dyDescent="0.3">
      <c r="A734" s="80" t="s">
        <v>1477</v>
      </c>
      <c r="B734" s="80" t="s">
        <v>109</v>
      </c>
      <c r="C734" s="80" t="s">
        <v>1478</v>
      </c>
      <c r="D734" s="80" t="s">
        <v>113</v>
      </c>
      <c r="E734" s="81">
        <v>46023</v>
      </c>
      <c r="F734" s="81">
        <v>46387</v>
      </c>
      <c r="G734" s="80">
        <v>140</v>
      </c>
      <c r="H734" s="80">
        <v>66</v>
      </c>
      <c r="I734" s="80">
        <f t="shared" si="49"/>
        <v>206</v>
      </c>
      <c r="J734" s="82">
        <v>44958</v>
      </c>
      <c r="K734" s="80"/>
      <c r="L734" s="80">
        <v>11798</v>
      </c>
      <c r="N734" s="24">
        <f>IF($H734&gt;265,ROUND($H734*0.15,0),VLOOKUP($H734,'Office of Allowances Appendix B'!$A$1:$E$266,2,FALSE))</f>
        <v>10</v>
      </c>
      <c r="O734" s="24">
        <f>IF($H734&gt;265,ROUND($H734*0.25,0),VLOOKUP($H734,'Office of Allowances Appendix B'!$A$1:$E$266,3,FALSE))</f>
        <v>17</v>
      </c>
      <c r="P734" s="24">
        <f>IF($H734&gt;265,ROUND($H734*0.4,0),VLOOKUP($H734,'Office of Allowances Appendix B'!$A$1:$E$266,4,FALSE))</f>
        <v>26</v>
      </c>
      <c r="Q734" s="24">
        <f t="shared" si="50"/>
        <v>13</v>
      </c>
    </row>
    <row r="735" spans="1:17" x14ac:dyDescent="0.3">
      <c r="A735" s="80" t="s">
        <v>1477</v>
      </c>
      <c r="B735" s="80" t="s">
        <v>1479</v>
      </c>
      <c r="C735" s="80" t="s">
        <v>1480</v>
      </c>
      <c r="D735" s="80" t="s">
        <v>113</v>
      </c>
      <c r="E735" s="81">
        <v>46023</v>
      </c>
      <c r="F735" s="81">
        <v>46387</v>
      </c>
      <c r="G735" s="80">
        <v>185</v>
      </c>
      <c r="H735" s="80">
        <v>85</v>
      </c>
      <c r="I735" s="80">
        <f t="shared" si="49"/>
        <v>270</v>
      </c>
      <c r="J735" s="82">
        <v>45778</v>
      </c>
      <c r="K735" s="80"/>
      <c r="L735" s="80">
        <v>10294</v>
      </c>
      <c r="N735" s="24">
        <f>IF($H735&gt;265,ROUND($H735*0.15,0),VLOOKUP($H735,'Office of Allowances Appendix B'!$A$1:$E$266,2,FALSE))</f>
        <v>13</v>
      </c>
      <c r="O735" s="24">
        <f>IF($H735&gt;265,ROUND($H735*0.25,0),VLOOKUP($H735,'Office of Allowances Appendix B'!$A$1:$E$266,3,FALSE))</f>
        <v>21</v>
      </c>
      <c r="P735" s="24">
        <f>IF($H735&gt;265,ROUND($H735*0.4,0),VLOOKUP($H735,'Office of Allowances Appendix B'!$A$1:$E$266,4,FALSE))</f>
        <v>34</v>
      </c>
      <c r="Q735" s="24">
        <f t="shared" si="50"/>
        <v>17</v>
      </c>
    </row>
    <row r="736" spans="1:17" x14ac:dyDescent="0.3">
      <c r="A736" s="80" t="s">
        <v>1481</v>
      </c>
      <c r="B736" s="80" t="s">
        <v>109</v>
      </c>
      <c r="C736" s="80" t="s">
        <v>1482</v>
      </c>
      <c r="D736" s="80" t="s">
        <v>113</v>
      </c>
      <c r="E736" s="81">
        <v>46023</v>
      </c>
      <c r="F736" s="81">
        <v>46387</v>
      </c>
      <c r="G736" s="80">
        <v>230</v>
      </c>
      <c r="H736" s="80">
        <v>111</v>
      </c>
      <c r="I736" s="80">
        <f t="shared" ref="I736:I801" si="52">SUM(G736+H736)</f>
        <v>341</v>
      </c>
      <c r="J736" s="82">
        <v>45870</v>
      </c>
      <c r="K736" s="80"/>
      <c r="L736" s="80">
        <v>13600</v>
      </c>
      <c r="N736" s="24">
        <f>IF($H736&gt;265,ROUND($H736*0.15,0),VLOOKUP($H736,'Office of Allowances Appendix B'!$A$1:$E$266,2,FALSE))</f>
        <v>17</v>
      </c>
      <c r="O736" s="24">
        <f>IF($H736&gt;265,ROUND($H736*0.25,0),VLOOKUP($H736,'Office of Allowances Appendix B'!$A$1:$E$266,3,FALSE))</f>
        <v>28</v>
      </c>
      <c r="P736" s="24">
        <f>IF($H736&gt;265,ROUND($H736*0.4,0),VLOOKUP($H736,'Office of Allowances Appendix B'!$A$1:$E$266,4,FALSE))</f>
        <v>44</v>
      </c>
      <c r="Q736" s="24">
        <f t="shared" si="50"/>
        <v>22</v>
      </c>
    </row>
    <row r="737" spans="1:17" x14ac:dyDescent="0.3">
      <c r="A737" s="80" t="s">
        <v>1481</v>
      </c>
      <c r="B737" s="80" t="s">
        <v>1483</v>
      </c>
      <c r="C737" s="80" t="s">
        <v>1484</v>
      </c>
      <c r="D737" s="80" t="s">
        <v>113</v>
      </c>
      <c r="E737" s="81">
        <v>46023</v>
      </c>
      <c r="F737" s="81">
        <v>46387</v>
      </c>
      <c r="G737" s="80">
        <v>230</v>
      </c>
      <c r="H737" s="80">
        <v>111</v>
      </c>
      <c r="I737" s="80">
        <f t="shared" si="52"/>
        <v>341</v>
      </c>
      <c r="J737" s="82">
        <v>45870</v>
      </c>
      <c r="K737" s="80"/>
      <c r="L737" s="80">
        <v>13596</v>
      </c>
      <c r="N737" s="24">
        <f>IF($H737&gt;265,ROUND($H737*0.15,0),VLOOKUP($H737,'Office of Allowances Appendix B'!$A$1:$E$266,2,FALSE))</f>
        <v>17</v>
      </c>
      <c r="O737" s="24">
        <f>IF($H737&gt;265,ROUND($H737*0.25,0),VLOOKUP($H737,'Office of Allowances Appendix B'!$A$1:$E$266,3,FALSE))</f>
        <v>28</v>
      </c>
      <c r="P737" s="24">
        <f>IF($H737&gt;265,ROUND($H737*0.4,0),VLOOKUP($H737,'Office of Allowances Appendix B'!$A$1:$E$266,4,FALSE))</f>
        <v>44</v>
      </c>
      <c r="Q737" s="24">
        <f t="shared" si="50"/>
        <v>22</v>
      </c>
    </row>
    <row r="738" spans="1:17" x14ac:dyDescent="0.3">
      <c r="A738" s="80" t="s">
        <v>1485</v>
      </c>
      <c r="B738" s="80" t="s">
        <v>1486</v>
      </c>
      <c r="C738" s="80" t="s">
        <v>1487</v>
      </c>
      <c r="D738" s="80" t="s">
        <v>113</v>
      </c>
      <c r="E738" s="81">
        <v>46023</v>
      </c>
      <c r="F738" s="81">
        <v>46387</v>
      </c>
      <c r="G738" s="80">
        <v>131</v>
      </c>
      <c r="H738" s="80">
        <v>97</v>
      </c>
      <c r="I738" s="80">
        <f t="shared" si="52"/>
        <v>228</v>
      </c>
      <c r="J738" s="82">
        <v>45292</v>
      </c>
      <c r="K738" s="80"/>
      <c r="L738" s="80">
        <v>19019</v>
      </c>
      <c r="N738" s="24">
        <f>IF($H738&gt;265,ROUND($H738*0.15,0),VLOOKUP($H738,'Office of Allowances Appendix B'!$A$1:$E$266,2,FALSE))</f>
        <v>15</v>
      </c>
      <c r="O738" s="24">
        <f>IF($H738&gt;265,ROUND($H738*0.25,0),VLOOKUP($H738,'Office of Allowances Appendix B'!$A$1:$E$266,3,FALSE))</f>
        <v>24</v>
      </c>
      <c r="P738" s="24">
        <f>IF($H738&gt;265,ROUND($H738*0.4,0),VLOOKUP($H738,'Office of Allowances Appendix B'!$A$1:$E$266,4,FALSE))</f>
        <v>39</v>
      </c>
      <c r="Q738" s="24">
        <f t="shared" si="50"/>
        <v>19</v>
      </c>
    </row>
    <row r="739" spans="1:17" x14ac:dyDescent="0.3">
      <c r="A739" s="80" t="s">
        <v>1488</v>
      </c>
      <c r="B739" s="80" t="s">
        <v>109</v>
      </c>
      <c r="C739" s="80" t="s">
        <v>1489</v>
      </c>
      <c r="D739" s="80" t="s">
        <v>113</v>
      </c>
      <c r="E739" s="81">
        <v>46023</v>
      </c>
      <c r="F739" s="81">
        <v>46387</v>
      </c>
      <c r="G739" s="80">
        <v>353</v>
      </c>
      <c r="H739" s="80">
        <v>96</v>
      </c>
      <c r="I739" s="80">
        <f t="shared" si="52"/>
        <v>449</v>
      </c>
      <c r="J739" s="82">
        <v>45809</v>
      </c>
      <c r="K739" s="80"/>
      <c r="L739" s="80">
        <v>11896</v>
      </c>
      <c r="N739" s="24">
        <f>IF($H739&gt;265,ROUND($H739*0.15,0),VLOOKUP($H739,'Office of Allowances Appendix B'!$A$1:$E$266,2,FALSE))</f>
        <v>14</v>
      </c>
      <c r="O739" s="24">
        <f>IF($H739&gt;265,ROUND($H739*0.25,0),VLOOKUP($H739,'Office of Allowances Appendix B'!$A$1:$E$266,3,FALSE))</f>
        <v>24</v>
      </c>
      <c r="P739" s="24">
        <f>IF($H739&gt;265,ROUND($H739*0.4,0),VLOOKUP($H739,'Office of Allowances Appendix B'!$A$1:$E$266,4,FALSE))</f>
        <v>39</v>
      </c>
      <c r="Q739" s="24">
        <f t="shared" ref="Q739:Q803" si="53">H739-SUM(N739:P739)</f>
        <v>19</v>
      </c>
    </row>
    <row r="740" spans="1:17" x14ac:dyDescent="0.3">
      <c r="A740" s="80" t="s">
        <v>1488</v>
      </c>
      <c r="B740" s="80" t="s">
        <v>1490</v>
      </c>
      <c r="C740" s="80" t="s">
        <v>1491</v>
      </c>
      <c r="D740" s="80" t="s">
        <v>113</v>
      </c>
      <c r="E740" s="81">
        <v>46023</v>
      </c>
      <c r="F740" s="81">
        <v>46387</v>
      </c>
      <c r="G740" s="80">
        <v>288</v>
      </c>
      <c r="H740" s="80">
        <v>106</v>
      </c>
      <c r="I740" s="80">
        <f t="shared" si="52"/>
        <v>394</v>
      </c>
      <c r="J740" s="82">
        <v>45809</v>
      </c>
      <c r="K740" s="80"/>
      <c r="L740" s="80">
        <v>11399</v>
      </c>
      <c r="N740" s="24">
        <f>IF($H740&gt;265,ROUND($H740*0.15,0),VLOOKUP($H740,'Office of Allowances Appendix B'!$A$1:$E$266,2,FALSE))</f>
        <v>16</v>
      </c>
      <c r="O740" s="24">
        <f>IF($H740&gt;265,ROUND($H740*0.25,0),VLOOKUP($H740,'Office of Allowances Appendix B'!$A$1:$E$266,3,FALSE))</f>
        <v>27</v>
      </c>
      <c r="P740" s="24">
        <f>IF($H740&gt;265,ROUND($H740*0.4,0),VLOOKUP($H740,'Office of Allowances Appendix B'!$A$1:$E$266,4,FALSE))</f>
        <v>42</v>
      </c>
      <c r="Q740" s="24">
        <f t="shared" si="53"/>
        <v>21</v>
      </c>
    </row>
    <row r="741" spans="1:17" x14ac:dyDescent="0.3">
      <c r="A741" s="80" t="s">
        <v>1488</v>
      </c>
      <c r="B741" s="80" t="s">
        <v>1492</v>
      </c>
      <c r="C741" s="80" t="s">
        <v>1493</v>
      </c>
      <c r="D741" s="80" t="s">
        <v>113</v>
      </c>
      <c r="E741" s="81">
        <v>46023</v>
      </c>
      <c r="F741" s="81">
        <v>46387</v>
      </c>
      <c r="G741" s="80">
        <v>331</v>
      </c>
      <c r="H741" s="80">
        <v>141</v>
      </c>
      <c r="I741" s="80">
        <f t="shared" si="52"/>
        <v>472</v>
      </c>
      <c r="J741" s="82">
        <v>45809</v>
      </c>
      <c r="K741" s="80"/>
      <c r="L741" s="80">
        <v>10352</v>
      </c>
      <c r="N741" s="24">
        <f>IF($H741&gt;265,ROUND($H741*0.15,0),VLOOKUP($H741,'Office of Allowances Appendix B'!$A$1:$E$266,2,FALSE))</f>
        <v>21</v>
      </c>
      <c r="O741" s="24">
        <f>IF($H741&gt;265,ROUND($H741*0.25,0),VLOOKUP($H741,'Office of Allowances Appendix B'!$A$1:$E$266,3,FALSE))</f>
        <v>35</v>
      </c>
      <c r="P741" s="24">
        <f>IF($H741&gt;265,ROUND($H741*0.4,0),VLOOKUP($H741,'Office of Allowances Appendix B'!$A$1:$E$266,4,FALSE))</f>
        <v>57</v>
      </c>
      <c r="Q741" s="24">
        <f t="shared" si="53"/>
        <v>28</v>
      </c>
    </row>
    <row r="742" spans="1:17" x14ac:dyDescent="0.3">
      <c r="A742" s="80" t="s">
        <v>1488</v>
      </c>
      <c r="B742" s="80" t="s">
        <v>1494</v>
      </c>
      <c r="C742" s="80" t="s">
        <v>1495</v>
      </c>
      <c r="D742" s="80" t="s">
        <v>113</v>
      </c>
      <c r="E742" s="81">
        <v>46023</v>
      </c>
      <c r="F742" s="81">
        <v>46387</v>
      </c>
      <c r="G742" s="80">
        <v>354</v>
      </c>
      <c r="H742" s="80">
        <v>143</v>
      </c>
      <c r="I742" s="80">
        <f t="shared" si="52"/>
        <v>497</v>
      </c>
      <c r="J742" s="82">
        <v>45809</v>
      </c>
      <c r="K742" s="80"/>
      <c r="L742" s="80">
        <v>11401</v>
      </c>
      <c r="N742" s="24">
        <f>IF($H742&gt;265,ROUND($H742*0.15,0),VLOOKUP($H742,'Office of Allowances Appendix B'!$A$1:$E$266,2,FALSE))</f>
        <v>21</v>
      </c>
      <c r="O742" s="24">
        <f>IF($H742&gt;265,ROUND($H742*0.25,0),VLOOKUP($H742,'Office of Allowances Appendix B'!$A$1:$E$266,3,FALSE))</f>
        <v>36</v>
      </c>
      <c r="P742" s="24">
        <f>IF($H742&gt;265,ROUND($H742*0.4,0),VLOOKUP($H742,'Office of Allowances Appendix B'!$A$1:$E$266,4,FALSE))</f>
        <v>57</v>
      </c>
      <c r="Q742" s="24">
        <f t="shared" si="53"/>
        <v>29</v>
      </c>
    </row>
    <row r="743" spans="1:17" x14ac:dyDescent="0.3">
      <c r="A743" s="80" t="s">
        <v>1488</v>
      </c>
      <c r="B743" s="80" t="s">
        <v>1496</v>
      </c>
      <c r="C743" s="80" t="s">
        <v>1497</v>
      </c>
      <c r="D743" s="80" t="s">
        <v>113</v>
      </c>
      <c r="E743" s="81">
        <v>46023</v>
      </c>
      <c r="F743" s="81">
        <v>46387</v>
      </c>
      <c r="G743" s="80">
        <v>386</v>
      </c>
      <c r="H743" s="80">
        <v>153</v>
      </c>
      <c r="I743" s="80">
        <f t="shared" si="52"/>
        <v>539</v>
      </c>
      <c r="J743" s="82">
        <v>45809</v>
      </c>
      <c r="K743" s="80"/>
      <c r="L743" s="80">
        <v>11032</v>
      </c>
      <c r="N743" s="24">
        <f>IF($H743&gt;265,ROUND($H743*0.15,0),VLOOKUP($H743,'Office of Allowances Appendix B'!$A$1:$E$266,2,FALSE))</f>
        <v>23</v>
      </c>
      <c r="O743" s="24">
        <f>IF($H743&gt;265,ROUND($H743*0.25,0),VLOOKUP($H743,'Office of Allowances Appendix B'!$A$1:$E$266,3,FALSE))</f>
        <v>38</v>
      </c>
      <c r="P743" s="24">
        <f>IF($H743&gt;265,ROUND($H743*0.4,0),VLOOKUP($H743,'Office of Allowances Appendix B'!$A$1:$E$266,4,FALSE))</f>
        <v>61</v>
      </c>
      <c r="Q743" s="24">
        <f t="shared" si="53"/>
        <v>31</v>
      </c>
    </row>
    <row r="744" spans="1:17" x14ac:dyDescent="0.3">
      <c r="A744" s="80" t="s">
        <v>1488</v>
      </c>
      <c r="B744" s="80" t="s">
        <v>1498</v>
      </c>
      <c r="C744" s="80" t="s">
        <v>1499</v>
      </c>
      <c r="D744" s="80" t="s">
        <v>113</v>
      </c>
      <c r="E744" s="81">
        <v>46023</v>
      </c>
      <c r="F744" s="81">
        <v>46387</v>
      </c>
      <c r="G744" s="80">
        <v>281</v>
      </c>
      <c r="H744" s="80">
        <v>144</v>
      </c>
      <c r="I744" s="80">
        <f t="shared" si="52"/>
        <v>425</v>
      </c>
      <c r="J744" s="82">
        <v>45809</v>
      </c>
      <c r="K744" s="80"/>
      <c r="L744" s="80">
        <v>11404</v>
      </c>
      <c r="N744" s="24">
        <f>IF($H744&gt;265,ROUND($H744*0.15,0),VLOOKUP($H744,'Office of Allowances Appendix B'!$A$1:$E$266,2,FALSE))</f>
        <v>22</v>
      </c>
      <c r="O744" s="24">
        <f>IF($H744&gt;265,ROUND($H744*0.25,0),VLOOKUP($H744,'Office of Allowances Appendix B'!$A$1:$E$266,3,FALSE))</f>
        <v>36</v>
      </c>
      <c r="P744" s="24">
        <f>IF($H744&gt;265,ROUND($H744*0.4,0),VLOOKUP($H744,'Office of Allowances Appendix B'!$A$1:$E$266,4,FALSE))</f>
        <v>57</v>
      </c>
      <c r="Q744" s="24">
        <f t="shared" si="53"/>
        <v>29</v>
      </c>
    </row>
    <row r="745" spans="1:17" x14ac:dyDescent="0.3">
      <c r="A745" s="80" t="s">
        <v>1488</v>
      </c>
      <c r="B745" s="80" t="s">
        <v>1500</v>
      </c>
      <c r="C745" s="80" t="s">
        <v>1501</v>
      </c>
      <c r="D745" s="80" t="s">
        <v>113</v>
      </c>
      <c r="E745" s="81">
        <v>46023</v>
      </c>
      <c r="F745" s="81">
        <v>46387</v>
      </c>
      <c r="G745" s="80">
        <v>386</v>
      </c>
      <c r="H745" s="80">
        <v>162</v>
      </c>
      <c r="I745" s="80">
        <f t="shared" si="52"/>
        <v>548</v>
      </c>
      <c r="J745" s="82">
        <v>45809</v>
      </c>
      <c r="K745" s="80"/>
      <c r="L745" s="80">
        <v>10351</v>
      </c>
      <c r="N745" s="24">
        <f>IF($H745&gt;265,ROUND($H745*0.15,0),VLOOKUP($H745,'Office of Allowances Appendix B'!$A$1:$E$266,2,FALSE))</f>
        <v>24</v>
      </c>
      <c r="O745" s="24">
        <f>IF($H745&gt;265,ROUND($H745*0.25,0),VLOOKUP($H745,'Office of Allowances Appendix B'!$A$1:$E$266,3,FALSE))</f>
        <v>41</v>
      </c>
      <c r="P745" s="24">
        <f>IF($H745&gt;265,ROUND($H745*0.4,0),VLOOKUP($H745,'Office of Allowances Appendix B'!$A$1:$E$266,4,FALSE))</f>
        <v>65</v>
      </c>
      <c r="Q745" s="24">
        <f t="shared" si="53"/>
        <v>32</v>
      </c>
    </row>
    <row r="746" spans="1:17" x14ac:dyDescent="0.3">
      <c r="A746" s="80" t="s">
        <v>1488</v>
      </c>
      <c r="B746" s="80" t="s">
        <v>1502</v>
      </c>
      <c r="C746" s="80" t="s">
        <v>1503</v>
      </c>
      <c r="D746" s="80" t="s">
        <v>113</v>
      </c>
      <c r="E746" s="81">
        <v>46023</v>
      </c>
      <c r="F746" s="81">
        <v>46387</v>
      </c>
      <c r="G746" s="80">
        <v>331</v>
      </c>
      <c r="H746" s="80">
        <v>176</v>
      </c>
      <c r="I746" s="80">
        <f t="shared" si="52"/>
        <v>507</v>
      </c>
      <c r="J746" s="82">
        <v>45809</v>
      </c>
      <c r="K746" s="80"/>
      <c r="L746" s="80">
        <v>10353</v>
      </c>
      <c r="N746" s="24">
        <f>IF($H746&gt;265,ROUND($H746*0.15,0),VLOOKUP($H746,'Office of Allowances Appendix B'!$A$1:$E$266,2,FALSE))</f>
        <v>26</v>
      </c>
      <c r="O746" s="24">
        <f>IF($H746&gt;265,ROUND($H746*0.25,0),VLOOKUP($H746,'Office of Allowances Appendix B'!$A$1:$E$266,3,FALSE))</f>
        <v>44</v>
      </c>
      <c r="P746" s="24">
        <f>IF($H746&gt;265,ROUND($H746*0.4,0),VLOOKUP($H746,'Office of Allowances Appendix B'!$A$1:$E$266,4,FALSE))</f>
        <v>71</v>
      </c>
      <c r="Q746" s="24">
        <f t="shared" si="53"/>
        <v>35</v>
      </c>
    </row>
    <row r="747" spans="1:17" x14ac:dyDescent="0.3">
      <c r="A747" s="80" t="s">
        <v>1488</v>
      </c>
      <c r="B747" s="80" t="s">
        <v>1504</v>
      </c>
      <c r="C747" s="80" t="s">
        <v>1505</v>
      </c>
      <c r="D747" s="80" t="s">
        <v>113</v>
      </c>
      <c r="E747" s="81">
        <v>46023</v>
      </c>
      <c r="F747" s="81">
        <v>46387</v>
      </c>
      <c r="G747" s="80">
        <v>276</v>
      </c>
      <c r="H747" s="80">
        <v>145</v>
      </c>
      <c r="I747" s="80">
        <f t="shared" si="52"/>
        <v>421</v>
      </c>
      <c r="J747" s="82">
        <v>45809</v>
      </c>
      <c r="K747" s="80"/>
      <c r="L747" s="80">
        <v>11405</v>
      </c>
      <c r="N747" s="24">
        <f>IF($H747&gt;265,ROUND($H747*0.15,0),VLOOKUP($H747,'Office of Allowances Appendix B'!$A$1:$E$266,2,FALSE))</f>
        <v>22</v>
      </c>
      <c r="O747" s="24">
        <f>IF($H747&gt;265,ROUND($H747*0.25,0),VLOOKUP($H747,'Office of Allowances Appendix B'!$A$1:$E$266,3,FALSE))</f>
        <v>36</v>
      </c>
      <c r="P747" s="24">
        <f>IF($H747&gt;265,ROUND($H747*0.4,0),VLOOKUP($H747,'Office of Allowances Appendix B'!$A$1:$E$266,4,FALSE))</f>
        <v>58</v>
      </c>
      <c r="Q747" s="24">
        <f t="shared" si="53"/>
        <v>29</v>
      </c>
    </row>
    <row r="748" spans="1:17" x14ac:dyDescent="0.3">
      <c r="A748" s="80" t="s">
        <v>1506</v>
      </c>
      <c r="B748" s="80" t="s">
        <v>109</v>
      </c>
      <c r="C748" s="80" t="s">
        <v>1507</v>
      </c>
      <c r="D748" s="80" t="s">
        <v>113</v>
      </c>
      <c r="E748" s="81">
        <v>46023</v>
      </c>
      <c r="F748" s="81">
        <v>46387</v>
      </c>
      <c r="G748" s="80">
        <v>160</v>
      </c>
      <c r="H748" s="80">
        <v>113</v>
      </c>
      <c r="I748" s="80">
        <f t="shared" si="52"/>
        <v>273</v>
      </c>
      <c r="J748" s="82">
        <v>45748</v>
      </c>
      <c r="K748" s="80"/>
      <c r="L748" s="80">
        <v>11870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3">
      <c r="A749" s="80" t="s">
        <v>1506</v>
      </c>
      <c r="B749" s="80" t="s">
        <v>1508</v>
      </c>
      <c r="C749" s="80" t="s">
        <v>1509</v>
      </c>
      <c r="D749" s="80" t="s">
        <v>113</v>
      </c>
      <c r="E749" s="81">
        <v>46023</v>
      </c>
      <c r="F749" s="81">
        <v>46387</v>
      </c>
      <c r="G749" s="80">
        <v>195</v>
      </c>
      <c r="H749" s="80">
        <v>110</v>
      </c>
      <c r="I749" s="80">
        <f t="shared" si="52"/>
        <v>305</v>
      </c>
      <c r="J749" s="82">
        <v>45748</v>
      </c>
      <c r="K749" s="80"/>
      <c r="L749" s="80">
        <v>10404</v>
      </c>
      <c r="N749" s="24">
        <f>IF($H749&gt;265,ROUND($H749*0.15,0),VLOOKUP($H749,'Office of Allowances Appendix B'!$A$1:$E$266,2,FALSE))</f>
        <v>17</v>
      </c>
      <c r="O749" s="24">
        <f>IF($H749&gt;265,ROUND($H749*0.25,0),VLOOKUP($H749,'Office of Allowances Appendix B'!$A$1:$E$266,3,FALSE))</f>
        <v>27</v>
      </c>
      <c r="P749" s="24">
        <f>IF($H749&gt;265,ROUND($H749*0.4,0),VLOOKUP($H749,'Office of Allowances Appendix B'!$A$1:$E$266,4,FALSE))</f>
        <v>44</v>
      </c>
      <c r="Q749" s="24">
        <f t="shared" si="53"/>
        <v>22</v>
      </c>
    </row>
    <row r="750" spans="1:17" x14ac:dyDescent="0.3">
      <c r="A750" s="80" t="s">
        <v>1506</v>
      </c>
      <c r="B750" s="80" t="s">
        <v>1510</v>
      </c>
      <c r="C750" s="80" t="s">
        <v>1511</v>
      </c>
      <c r="D750" s="80" t="s">
        <v>113</v>
      </c>
      <c r="E750" s="81">
        <v>46023</v>
      </c>
      <c r="F750" s="81">
        <v>46387</v>
      </c>
      <c r="G750" s="80">
        <v>160</v>
      </c>
      <c r="H750" s="80">
        <v>113</v>
      </c>
      <c r="I750" s="80">
        <f t="shared" si="52"/>
        <v>273</v>
      </c>
      <c r="J750" s="82">
        <v>45748</v>
      </c>
      <c r="K750" s="80"/>
      <c r="L750" s="80">
        <v>19020</v>
      </c>
      <c r="N750" s="24">
        <f>IF($H750&gt;265,ROUND($H750*0.15,0),VLOOKUP($H750,'Office of Allowances Appendix B'!$A$1:$E$266,2,FALSE))</f>
        <v>17</v>
      </c>
      <c r="O750" s="24">
        <f>IF($H750&gt;265,ROUND($H750*0.25,0),VLOOKUP($H750,'Office of Allowances Appendix B'!$A$1:$E$266,3,FALSE))</f>
        <v>28</v>
      </c>
      <c r="P750" s="24">
        <f>IF($H750&gt;265,ROUND($H750*0.4,0),VLOOKUP($H750,'Office of Allowances Appendix B'!$A$1:$E$266,4,FALSE))</f>
        <v>45</v>
      </c>
      <c r="Q750" s="24">
        <f t="shared" si="53"/>
        <v>23</v>
      </c>
    </row>
    <row r="751" spans="1:17" x14ac:dyDescent="0.3">
      <c r="A751" s="80" t="s">
        <v>1512</v>
      </c>
      <c r="B751" s="80" t="s">
        <v>109</v>
      </c>
      <c r="C751" s="80" t="s">
        <v>1513</v>
      </c>
      <c r="D751" s="80" t="s">
        <v>113</v>
      </c>
      <c r="E751" s="81">
        <v>46023</v>
      </c>
      <c r="F751" s="81">
        <v>46387</v>
      </c>
      <c r="G751" s="80">
        <v>157</v>
      </c>
      <c r="H751" s="80">
        <v>74</v>
      </c>
      <c r="I751" s="80">
        <f t="shared" si="52"/>
        <v>231</v>
      </c>
      <c r="J751" s="82">
        <v>46143</v>
      </c>
      <c r="K751" s="80"/>
      <c r="L751" s="80">
        <v>11847</v>
      </c>
      <c r="N751" s="24">
        <f>IF($H751&gt;265,ROUND($H751*0.15,0),VLOOKUP($H751,'Office of Allowances Appendix B'!$A$1:$E$266,2,FALSE))</f>
        <v>11</v>
      </c>
      <c r="O751" s="24">
        <f>IF($H751&gt;265,ROUND($H751*0.25,0),VLOOKUP($H751,'Office of Allowances Appendix B'!$A$1:$E$266,3,FALSE))</f>
        <v>19</v>
      </c>
      <c r="P751" s="24">
        <f>IF($H751&gt;265,ROUND($H751*0.4,0),VLOOKUP($H751,'Office of Allowances Appendix B'!$A$1:$E$266,4,FALSE))</f>
        <v>29</v>
      </c>
      <c r="Q751" s="24">
        <f t="shared" si="53"/>
        <v>15</v>
      </c>
    </row>
    <row r="752" spans="1:17" x14ac:dyDescent="0.3">
      <c r="A752" s="80" t="s">
        <v>1512</v>
      </c>
      <c r="B752" s="80" t="s">
        <v>1514</v>
      </c>
      <c r="C752" s="80" t="s">
        <v>1515</v>
      </c>
      <c r="D752" s="80" t="s">
        <v>113</v>
      </c>
      <c r="E752" s="81">
        <v>46023</v>
      </c>
      <c r="F752" s="81">
        <v>46387</v>
      </c>
      <c r="G752" s="80">
        <v>84</v>
      </c>
      <c r="H752" s="80">
        <v>71</v>
      </c>
      <c r="I752" s="80">
        <f t="shared" si="52"/>
        <v>155</v>
      </c>
      <c r="J752" s="82">
        <v>46143</v>
      </c>
      <c r="K752" s="80"/>
      <c r="L752" s="80">
        <v>12806</v>
      </c>
      <c r="N752" s="24">
        <f>IF($H752&gt;265,ROUND($H752*0.15,0),VLOOKUP($H752,'Office of Allowances Appendix B'!$A$1:$E$266,2,FALSE))</f>
        <v>11</v>
      </c>
      <c r="O752" s="24">
        <f>IF($H752&gt;265,ROUND($H752*0.25,0),VLOOKUP($H752,'Office of Allowances Appendix B'!$A$1:$E$266,3,FALSE))</f>
        <v>18</v>
      </c>
      <c r="P752" s="24">
        <f>IF($H752&gt;265,ROUND($H752*0.4,0),VLOOKUP($H752,'Office of Allowances Appendix B'!$A$1:$E$266,4,FALSE))</f>
        <v>28</v>
      </c>
      <c r="Q752" s="24">
        <f t="shared" si="53"/>
        <v>14</v>
      </c>
    </row>
    <row r="753" spans="1:17" x14ac:dyDescent="0.3">
      <c r="A753" s="80" t="s">
        <v>1512</v>
      </c>
      <c r="B753" s="80" t="s">
        <v>1516</v>
      </c>
      <c r="C753" s="80" t="s">
        <v>1517</v>
      </c>
      <c r="D753" s="80" t="s">
        <v>113</v>
      </c>
      <c r="E753" s="81">
        <v>46023</v>
      </c>
      <c r="F753" s="81">
        <v>46387</v>
      </c>
      <c r="G753" s="80">
        <v>100</v>
      </c>
      <c r="H753" s="80">
        <v>76</v>
      </c>
      <c r="I753" s="80">
        <f t="shared" si="52"/>
        <v>176</v>
      </c>
      <c r="J753" s="82">
        <v>46143</v>
      </c>
      <c r="K753" s="80"/>
      <c r="L753" s="80">
        <v>19950</v>
      </c>
      <c r="N753" s="24">
        <f>IF($H753&gt;265,ROUND($H753*0.15,0),VLOOKUP($H753,'Office of Allowances Appendix B'!$A$1:$E$266,2,FALSE))</f>
        <v>11</v>
      </c>
      <c r="O753" s="24">
        <f>IF($H753&gt;265,ROUND($H753*0.25,0),VLOOKUP($H753,'Office of Allowances Appendix B'!$A$1:$E$266,3,FALSE))</f>
        <v>19</v>
      </c>
      <c r="P753" s="24">
        <f>IF($H753&gt;265,ROUND($H753*0.4,0),VLOOKUP($H753,'Office of Allowances Appendix B'!$A$1:$E$266,4,FALSE))</f>
        <v>31</v>
      </c>
      <c r="Q753" s="24">
        <f t="shared" si="53"/>
        <v>15</v>
      </c>
    </row>
    <row r="754" spans="1:17" x14ac:dyDescent="0.3">
      <c r="A754" s="80" t="s">
        <v>1512</v>
      </c>
      <c r="B754" s="80" t="s">
        <v>1518</v>
      </c>
      <c r="C754" s="80" t="s">
        <v>1519</v>
      </c>
      <c r="D754" s="80" t="s">
        <v>113</v>
      </c>
      <c r="E754" s="81">
        <v>46023</v>
      </c>
      <c r="F754" s="81">
        <v>46387</v>
      </c>
      <c r="G754" s="80">
        <v>99</v>
      </c>
      <c r="H754" s="80">
        <v>80</v>
      </c>
      <c r="I754" s="80">
        <f t="shared" si="52"/>
        <v>179</v>
      </c>
      <c r="J754" s="82">
        <v>46143</v>
      </c>
      <c r="K754" s="80"/>
      <c r="L754" s="80">
        <v>15052</v>
      </c>
      <c r="N754" s="24">
        <f>IF($H754&gt;265,ROUND($H754*0.15,0),VLOOKUP($H754,'Office of Allowances Appendix B'!$A$1:$E$266,2,FALSE))</f>
        <v>12</v>
      </c>
      <c r="O754" s="24">
        <f>IF($H754&gt;265,ROUND($H754*0.25,0),VLOOKUP($H754,'Office of Allowances Appendix B'!$A$1:$E$266,3,FALSE))</f>
        <v>20</v>
      </c>
      <c r="P754" s="24">
        <f>IF($H754&gt;265,ROUND($H754*0.4,0),VLOOKUP($H754,'Office of Allowances Appendix B'!$A$1:$E$266,4,FALSE))</f>
        <v>32</v>
      </c>
      <c r="Q754" s="24">
        <f t="shared" si="53"/>
        <v>16</v>
      </c>
    </row>
    <row r="755" spans="1:17" x14ac:dyDescent="0.3">
      <c r="A755" s="80" t="s">
        <v>1512</v>
      </c>
      <c r="B755" s="80" t="s">
        <v>1520</v>
      </c>
      <c r="C755" s="80" t="s">
        <v>1521</v>
      </c>
      <c r="D755" s="80" t="s">
        <v>113</v>
      </c>
      <c r="E755" s="81">
        <v>46023</v>
      </c>
      <c r="F755" s="81">
        <v>46387</v>
      </c>
      <c r="G755" s="80">
        <v>135</v>
      </c>
      <c r="H755" s="80">
        <v>91</v>
      </c>
      <c r="I755" s="80">
        <f t="shared" si="52"/>
        <v>226</v>
      </c>
      <c r="J755" s="82">
        <v>46143</v>
      </c>
      <c r="K755" s="80"/>
      <c r="L755" s="80">
        <v>10405</v>
      </c>
      <c r="N755" s="24">
        <f>IF($H755&gt;265,ROUND($H755*0.15,0),VLOOKUP($H755,'Office of Allowances Appendix B'!$A$1:$E$266,2,FALSE))</f>
        <v>14</v>
      </c>
      <c r="O755" s="24">
        <f>IF($H755&gt;265,ROUND($H755*0.25,0),VLOOKUP($H755,'Office of Allowances Appendix B'!$A$1:$E$266,3,FALSE))</f>
        <v>23</v>
      </c>
      <c r="P755" s="24">
        <f>IF($H755&gt;265,ROUND($H755*0.4,0),VLOOKUP($H755,'Office of Allowances Appendix B'!$A$1:$E$266,4,FALSE))</f>
        <v>36</v>
      </c>
      <c r="Q755" s="24">
        <f t="shared" si="53"/>
        <v>18</v>
      </c>
    </row>
    <row r="756" spans="1:17" x14ac:dyDescent="0.3">
      <c r="A756" s="80" t="s">
        <v>1522</v>
      </c>
      <c r="B756" s="80" t="s">
        <v>1523</v>
      </c>
      <c r="C756" s="80" t="s">
        <v>1524</v>
      </c>
      <c r="D756" s="80" t="s">
        <v>113</v>
      </c>
      <c r="E756" s="81">
        <v>46023</v>
      </c>
      <c r="F756" s="81">
        <v>46387</v>
      </c>
      <c r="G756" s="80">
        <v>247</v>
      </c>
      <c r="H756" s="80">
        <v>83</v>
      </c>
      <c r="I756" s="80">
        <f t="shared" si="52"/>
        <v>330</v>
      </c>
      <c r="J756" s="82">
        <v>45444</v>
      </c>
      <c r="K756" s="80"/>
      <c r="L756" s="80">
        <v>11696</v>
      </c>
      <c r="N756" s="24">
        <f>IF($H756&gt;265,ROUND($H756*0.15,0),VLOOKUP($H756,'Office of Allowances Appendix B'!$A$1:$E$266,2,FALSE))</f>
        <v>12</v>
      </c>
      <c r="O756" s="24">
        <f>IF($H756&gt;265,ROUND($H756*0.25,0),VLOOKUP($H756,'Office of Allowances Appendix B'!$A$1:$E$266,3,FALSE))</f>
        <v>21</v>
      </c>
      <c r="P756" s="24">
        <f>IF($H756&gt;265,ROUND($H756*0.4,0),VLOOKUP($H756,'Office of Allowances Appendix B'!$A$1:$E$266,4,FALSE))</f>
        <v>33</v>
      </c>
      <c r="Q756" s="24">
        <f t="shared" si="53"/>
        <v>17</v>
      </c>
    </row>
    <row r="757" spans="1:17" x14ac:dyDescent="0.3">
      <c r="A757" s="80" t="s">
        <v>1525</v>
      </c>
      <c r="B757" s="80" t="s">
        <v>109</v>
      </c>
      <c r="C757" s="80" t="s">
        <v>1526</v>
      </c>
      <c r="D757" s="80" t="s">
        <v>113</v>
      </c>
      <c r="E757" s="81">
        <v>46023</v>
      </c>
      <c r="F757" s="81">
        <v>46387</v>
      </c>
      <c r="G757" s="80">
        <v>153</v>
      </c>
      <c r="H757" s="80">
        <v>90</v>
      </c>
      <c r="I757" s="80">
        <f t="shared" si="52"/>
        <v>243</v>
      </c>
      <c r="J757" s="82">
        <v>43405</v>
      </c>
      <c r="K757" s="80"/>
      <c r="L757" s="80">
        <v>11814</v>
      </c>
      <c r="N757" s="24">
        <f>IF($H757&gt;265,ROUND($H757*0.15,0),VLOOKUP($H757,'Office of Allowances Appendix B'!$A$1:$E$266,2,FALSE))</f>
        <v>14</v>
      </c>
      <c r="O757" s="24">
        <f>IF($H757&gt;265,ROUND($H757*0.25,0),VLOOKUP($H757,'Office of Allowances Appendix B'!$A$1:$E$266,3,FALSE))</f>
        <v>22</v>
      </c>
      <c r="P757" s="24">
        <f>IF($H757&gt;265,ROUND($H757*0.4,0),VLOOKUP($H757,'Office of Allowances Appendix B'!$A$1:$E$266,4,FALSE))</f>
        <v>36</v>
      </c>
      <c r="Q757" s="24">
        <f t="shared" si="53"/>
        <v>18</v>
      </c>
    </row>
    <row r="758" spans="1:17" x14ac:dyDescent="0.3">
      <c r="A758" s="80" t="s">
        <v>1525</v>
      </c>
      <c r="B758" s="80" t="s">
        <v>1527</v>
      </c>
      <c r="C758" s="80" t="s">
        <v>1528</v>
      </c>
      <c r="D758" s="80" t="s">
        <v>113</v>
      </c>
      <c r="E758" s="81">
        <v>46023</v>
      </c>
      <c r="F758" s="81">
        <v>46387</v>
      </c>
      <c r="G758" s="80">
        <v>204</v>
      </c>
      <c r="H758" s="80">
        <v>99</v>
      </c>
      <c r="I758" s="80">
        <f t="shared" si="52"/>
        <v>303</v>
      </c>
      <c r="J758" s="82">
        <v>46174</v>
      </c>
      <c r="K758" s="80"/>
      <c r="L758" s="80">
        <v>10355</v>
      </c>
      <c r="N758" s="24">
        <f>IF($H758&gt;265,ROUND($H758*0.15,0),VLOOKUP($H758,'Office of Allowances Appendix B'!$A$1:$E$266,2,FALSE))</f>
        <v>15</v>
      </c>
      <c r="O758" s="24">
        <f>IF($H758&gt;265,ROUND($H758*0.25,0),VLOOKUP($H758,'Office of Allowances Appendix B'!$A$1:$E$266,3,FALSE))</f>
        <v>25</v>
      </c>
      <c r="P758" s="24">
        <f>IF($H758&gt;265,ROUND($H758*0.4,0),VLOOKUP($H758,'Office of Allowances Appendix B'!$A$1:$E$266,4,FALSE))</f>
        <v>40</v>
      </c>
      <c r="Q758" s="24">
        <f t="shared" si="53"/>
        <v>19</v>
      </c>
    </row>
    <row r="759" spans="1:17" x14ac:dyDescent="0.3">
      <c r="A759" s="80" t="s">
        <v>1525</v>
      </c>
      <c r="B759" s="80" t="s">
        <v>1529</v>
      </c>
      <c r="C759" s="80" t="s">
        <v>1530</v>
      </c>
      <c r="D759" s="80" t="s">
        <v>113</v>
      </c>
      <c r="E759" s="81">
        <v>46023</v>
      </c>
      <c r="F759" s="81">
        <v>46387</v>
      </c>
      <c r="G759" s="80">
        <v>160</v>
      </c>
      <c r="H759" s="80">
        <v>113</v>
      </c>
      <c r="I759" s="80">
        <f t="shared" si="52"/>
        <v>273</v>
      </c>
      <c r="J759" s="82">
        <v>43405</v>
      </c>
      <c r="K759" s="80"/>
      <c r="L759" s="80">
        <v>11034</v>
      </c>
      <c r="N759" s="24">
        <f>IF($H759&gt;265,ROUND($H759*0.15,0),VLOOKUP($H759,'Office of Allowances Appendix B'!$A$1:$E$266,2,FALSE))</f>
        <v>17</v>
      </c>
      <c r="O759" s="24">
        <f>IF($H759&gt;265,ROUND($H759*0.25,0),VLOOKUP($H759,'Office of Allowances Appendix B'!$A$1:$E$266,3,FALSE))</f>
        <v>28</v>
      </c>
      <c r="P759" s="24">
        <f>IF($H759&gt;265,ROUND($H759*0.4,0),VLOOKUP($H759,'Office of Allowances Appendix B'!$A$1:$E$266,4,FALSE))</f>
        <v>45</v>
      </c>
      <c r="Q759" s="24">
        <f t="shared" si="53"/>
        <v>23</v>
      </c>
    </row>
    <row r="760" spans="1:17" x14ac:dyDescent="0.3">
      <c r="A760" s="80" t="s">
        <v>1531</v>
      </c>
      <c r="B760" s="80" t="s">
        <v>109</v>
      </c>
      <c r="C760" s="80" t="s">
        <v>1532</v>
      </c>
      <c r="D760" s="80" t="s">
        <v>113</v>
      </c>
      <c r="E760" s="81">
        <v>46023</v>
      </c>
      <c r="F760" s="81">
        <v>46387</v>
      </c>
      <c r="G760" s="80">
        <v>192</v>
      </c>
      <c r="H760" s="80">
        <v>120</v>
      </c>
      <c r="I760" s="80">
        <f t="shared" si="52"/>
        <v>312</v>
      </c>
      <c r="J760" s="82">
        <v>45870</v>
      </c>
      <c r="K760" s="80"/>
      <c r="L760" s="80">
        <v>11776</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48</v>
      </c>
      <c r="Q760" s="24">
        <f t="shared" si="53"/>
        <v>24</v>
      </c>
    </row>
    <row r="761" spans="1:17" x14ac:dyDescent="0.3">
      <c r="A761" s="80" t="s">
        <v>1531</v>
      </c>
      <c r="B761" s="80" t="s">
        <v>1533</v>
      </c>
      <c r="C761" s="80" t="s">
        <v>1534</v>
      </c>
      <c r="D761" s="80" t="s">
        <v>113</v>
      </c>
      <c r="E761" s="81">
        <v>46023</v>
      </c>
      <c r="F761" s="81">
        <v>46387</v>
      </c>
      <c r="G761" s="80">
        <v>453</v>
      </c>
      <c r="H761" s="80">
        <v>192</v>
      </c>
      <c r="I761" s="80">
        <f t="shared" si="52"/>
        <v>645</v>
      </c>
      <c r="J761" s="82">
        <v>45870</v>
      </c>
      <c r="K761" s="80"/>
      <c r="L761" s="80">
        <v>10180</v>
      </c>
      <c r="N761" s="24">
        <f>IF($H761&gt;265,ROUND($H761*0.15,0),VLOOKUP($H761,'Office of Allowances Appendix B'!$A$1:$E$266,2,FALSE))</f>
        <v>29</v>
      </c>
      <c r="O761" s="24">
        <f>IF($H761&gt;265,ROUND($H761*0.25,0),VLOOKUP($H761,'Office of Allowances Appendix B'!$A$1:$E$266,3,FALSE))</f>
        <v>48</v>
      </c>
      <c r="P761" s="24">
        <f>IF($H761&gt;265,ROUND($H761*0.4,0),VLOOKUP($H761,'Office of Allowances Appendix B'!$A$1:$E$266,4,FALSE))</f>
        <v>77</v>
      </c>
      <c r="Q761" s="24">
        <f t="shared" si="53"/>
        <v>38</v>
      </c>
    </row>
    <row r="762" spans="1:17" x14ac:dyDescent="0.3">
      <c r="A762" s="80" t="s">
        <v>1531</v>
      </c>
      <c r="B762" s="80" t="s">
        <v>1535</v>
      </c>
      <c r="C762" s="80" t="s">
        <v>1536</v>
      </c>
      <c r="D762" s="80" t="s">
        <v>113</v>
      </c>
      <c r="E762" s="81">
        <v>46023</v>
      </c>
      <c r="F762" s="81">
        <v>46387</v>
      </c>
      <c r="G762" s="80">
        <v>163</v>
      </c>
      <c r="H762" s="80">
        <v>121</v>
      </c>
      <c r="I762" s="80">
        <f t="shared" si="52"/>
        <v>284</v>
      </c>
      <c r="J762" s="82">
        <v>45870</v>
      </c>
      <c r="K762" s="80"/>
      <c r="L762" s="80">
        <v>11513</v>
      </c>
      <c r="N762" s="24">
        <f>IF($H762&gt;265,ROUND($H762*0.15,0),VLOOKUP($H762,'Office of Allowances Appendix B'!$A$1:$E$266,2,FALSE))</f>
        <v>18</v>
      </c>
      <c r="O762" s="24">
        <f>IF($H762&gt;265,ROUND($H762*0.25,0),VLOOKUP($H762,'Office of Allowances Appendix B'!$A$1:$E$266,3,FALSE))</f>
        <v>30</v>
      </c>
      <c r="P762" s="24">
        <f>IF($H762&gt;265,ROUND($H762*0.4,0),VLOOKUP($H762,'Office of Allowances Appendix B'!$A$1:$E$266,4,FALSE))</f>
        <v>49</v>
      </c>
      <c r="Q762" s="24">
        <f t="shared" si="53"/>
        <v>24</v>
      </c>
    </row>
    <row r="763" spans="1:17" x14ac:dyDescent="0.3">
      <c r="A763" s="80" t="s">
        <v>1531</v>
      </c>
      <c r="B763" s="80" t="s">
        <v>1537</v>
      </c>
      <c r="C763" s="80" t="s">
        <v>1538</v>
      </c>
      <c r="D763" s="80" t="s">
        <v>113</v>
      </c>
      <c r="E763" s="81">
        <v>46023</v>
      </c>
      <c r="F763" s="81">
        <v>46387</v>
      </c>
      <c r="G763" s="80">
        <v>234</v>
      </c>
      <c r="H763" s="80">
        <v>141</v>
      </c>
      <c r="I763" s="80">
        <f t="shared" si="52"/>
        <v>375</v>
      </c>
      <c r="J763" s="82">
        <v>45870</v>
      </c>
      <c r="K763" s="80"/>
      <c r="L763" s="80">
        <v>13545</v>
      </c>
      <c r="N763" s="24">
        <f>IF($H763&gt;265,ROUND($H763*0.15,0),VLOOKUP($H763,'Office of Allowances Appendix B'!$A$1:$E$266,2,FALSE))</f>
        <v>21</v>
      </c>
      <c r="O763" s="24">
        <f>IF($H763&gt;265,ROUND($H763*0.25,0),VLOOKUP($H763,'Office of Allowances Appendix B'!$A$1:$E$266,3,FALSE))</f>
        <v>35</v>
      </c>
      <c r="P763" s="24">
        <f>IF($H763&gt;265,ROUND($H763*0.4,0),VLOOKUP($H763,'Office of Allowances Appendix B'!$A$1:$E$266,4,FALSE))</f>
        <v>57</v>
      </c>
      <c r="Q763" s="24">
        <f t="shared" si="53"/>
        <v>28</v>
      </c>
    </row>
    <row r="764" spans="1:17" x14ac:dyDescent="0.3">
      <c r="A764" s="80" t="s">
        <v>1531</v>
      </c>
      <c r="B764" s="80" t="s">
        <v>1539</v>
      </c>
      <c r="C764" s="80" t="s">
        <v>1540</v>
      </c>
      <c r="D764" s="80" t="s">
        <v>113</v>
      </c>
      <c r="E764" s="81">
        <v>46023</v>
      </c>
      <c r="F764" s="81">
        <v>46387</v>
      </c>
      <c r="G764" s="80">
        <v>179</v>
      </c>
      <c r="H764" s="80">
        <v>130</v>
      </c>
      <c r="I764" s="80">
        <f t="shared" si="52"/>
        <v>309</v>
      </c>
      <c r="J764" s="82">
        <v>45870</v>
      </c>
      <c r="K764" s="80"/>
      <c r="L764" s="80">
        <v>11519</v>
      </c>
      <c r="N764" s="24">
        <f>IF($H764&gt;265,ROUND($H764*0.15,0),VLOOKUP($H764,'Office of Allowances Appendix B'!$A$1:$E$266,2,FALSE))</f>
        <v>20</v>
      </c>
      <c r="O764" s="24">
        <f>IF($H764&gt;265,ROUND($H764*0.25,0),VLOOKUP($H764,'Office of Allowances Appendix B'!$A$1:$E$266,3,FALSE))</f>
        <v>32</v>
      </c>
      <c r="P764" s="24">
        <f>IF($H764&gt;265,ROUND($H764*0.4,0),VLOOKUP($H764,'Office of Allowances Appendix B'!$A$1:$E$266,4,FALSE))</f>
        <v>52</v>
      </c>
      <c r="Q764" s="24">
        <f t="shared" si="53"/>
        <v>26</v>
      </c>
    </row>
    <row r="765" spans="1:17" x14ac:dyDescent="0.3">
      <c r="A765" s="80" t="s">
        <v>1531</v>
      </c>
      <c r="B765" s="80" t="s">
        <v>1541</v>
      </c>
      <c r="C765" s="80" t="s">
        <v>1542</v>
      </c>
      <c r="D765" s="80" t="s">
        <v>113</v>
      </c>
      <c r="E765" s="81">
        <v>46023</v>
      </c>
      <c r="F765" s="81">
        <v>46387</v>
      </c>
      <c r="G765" s="80">
        <v>312</v>
      </c>
      <c r="H765" s="80">
        <v>165</v>
      </c>
      <c r="I765" s="80">
        <f t="shared" si="52"/>
        <v>477</v>
      </c>
      <c r="J765" s="82">
        <v>45870</v>
      </c>
      <c r="K765" s="80"/>
      <c r="L765" s="80">
        <v>11510</v>
      </c>
      <c r="N765" s="24">
        <f>IF($H765&gt;265,ROUND($H765*0.15,0),VLOOKUP($H765,'Office of Allowances Appendix B'!$A$1:$E$266,2,FALSE))</f>
        <v>25</v>
      </c>
      <c r="O765" s="24">
        <f>IF($H765&gt;265,ROUND($H765*0.25,0),VLOOKUP($H765,'Office of Allowances Appendix B'!$A$1:$E$266,3,FALSE))</f>
        <v>41</v>
      </c>
      <c r="P765" s="24">
        <f>IF($H765&gt;265,ROUND($H765*0.4,0),VLOOKUP($H765,'Office of Allowances Appendix B'!$A$1:$E$266,4,FALSE))</f>
        <v>66</v>
      </c>
      <c r="Q765" s="24">
        <f t="shared" si="53"/>
        <v>33</v>
      </c>
    </row>
    <row r="766" spans="1:17" x14ac:dyDescent="0.3">
      <c r="A766" s="80" t="s">
        <v>1531</v>
      </c>
      <c r="B766" s="80" t="s">
        <v>1543</v>
      </c>
      <c r="C766" s="80" t="s">
        <v>1544</v>
      </c>
      <c r="D766" s="80" t="s">
        <v>113</v>
      </c>
      <c r="E766" s="81">
        <v>46023</v>
      </c>
      <c r="F766" s="81">
        <v>46387</v>
      </c>
      <c r="G766" s="80">
        <v>198</v>
      </c>
      <c r="H766" s="80">
        <v>108</v>
      </c>
      <c r="I766" s="80">
        <f t="shared" si="52"/>
        <v>306</v>
      </c>
      <c r="J766" s="82">
        <v>45870</v>
      </c>
      <c r="K766" s="80"/>
      <c r="L766" s="80">
        <v>11520</v>
      </c>
      <c r="N766" s="24">
        <f>IF($H766&gt;265,ROUND($H766*0.15,0),VLOOKUP($H766,'Office of Allowances Appendix B'!$A$1:$E$266,2,FALSE))</f>
        <v>16</v>
      </c>
      <c r="O766" s="24">
        <f>IF($H766&gt;265,ROUND($H766*0.25,0),VLOOKUP($H766,'Office of Allowances Appendix B'!$A$1:$E$266,3,FALSE))</f>
        <v>27</v>
      </c>
      <c r="P766" s="24">
        <f>IF($H766&gt;265,ROUND($H766*0.4,0),VLOOKUP($H766,'Office of Allowances Appendix B'!$A$1:$E$266,4,FALSE))</f>
        <v>43</v>
      </c>
      <c r="Q766" s="24">
        <f t="shared" si="53"/>
        <v>22</v>
      </c>
    </row>
    <row r="767" spans="1:17" x14ac:dyDescent="0.3">
      <c r="A767" s="80" t="s">
        <v>1531</v>
      </c>
      <c r="B767" s="80" t="s">
        <v>1545</v>
      </c>
      <c r="C767" s="80" t="s">
        <v>1546</v>
      </c>
      <c r="D767" s="80" t="s">
        <v>113</v>
      </c>
      <c r="E767" s="81">
        <v>46023</v>
      </c>
      <c r="F767" s="81">
        <v>46387</v>
      </c>
      <c r="G767" s="80">
        <v>295</v>
      </c>
      <c r="H767" s="80">
        <v>157</v>
      </c>
      <c r="I767" s="80">
        <f t="shared" si="52"/>
        <v>452</v>
      </c>
      <c r="J767" s="82">
        <v>45870</v>
      </c>
      <c r="K767" s="80">
        <v>7</v>
      </c>
      <c r="L767" s="80">
        <v>11515</v>
      </c>
      <c r="N767" s="24">
        <f>IF($H767&gt;265,ROUND($H767*0.15,0),VLOOKUP($H767,'Office of Allowances Appendix B'!$A$1:$E$266,2,FALSE))</f>
        <v>24</v>
      </c>
      <c r="O767" s="24">
        <f>IF($H767&gt;265,ROUND($H767*0.25,0),VLOOKUP($H767,'Office of Allowances Appendix B'!$A$1:$E$266,3,FALSE))</f>
        <v>39</v>
      </c>
      <c r="P767" s="24">
        <f>IF($H767&gt;265,ROUND($H767*0.4,0),VLOOKUP($H767,'Office of Allowances Appendix B'!$A$1:$E$266,4,FALSE))</f>
        <v>63</v>
      </c>
      <c r="Q767" s="24">
        <f t="shared" si="53"/>
        <v>31</v>
      </c>
    </row>
    <row r="768" spans="1:17" x14ac:dyDescent="0.3">
      <c r="A768" s="80" t="s">
        <v>1531</v>
      </c>
      <c r="B768" s="80" t="s">
        <v>1547</v>
      </c>
      <c r="C768" s="80" t="s">
        <v>1548</v>
      </c>
      <c r="D768" s="80" t="s">
        <v>113</v>
      </c>
      <c r="E768" s="81">
        <v>46023</v>
      </c>
      <c r="F768" s="81">
        <v>46387</v>
      </c>
      <c r="G768" s="80">
        <v>295</v>
      </c>
      <c r="H768" s="80">
        <v>157</v>
      </c>
      <c r="I768" s="80">
        <f t="shared" si="52"/>
        <v>452</v>
      </c>
      <c r="J768" s="82">
        <v>45870</v>
      </c>
      <c r="K768" s="80">
        <v>7</v>
      </c>
      <c r="L768" s="80">
        <v>10181</v>
      </c>
      <c r="N768" s="24">
        <f>IF($H768&gt;265,ROUND($H768*0.15,0),VLOOKUP($H768,'Office of Allowances Appendix B'!$A$1:$E$266,2,FALSE))</f>
        <v>24</v>
      </c>
      <c r="O768" s="24">
        <f>IF($H768&gt;265,ROUND($H768*0.25,0),VLOOKUP($H768,'Office of Allowances Appendix B'!$A$1:$E$266,3,FALSE))</f>
        <v>39</v>
      </c>
      <c r="P768" s="24">
        <f>IF($H768&gt;265,ROUND($H768*0.4,0),VLOOKUP($H768,'Office of Allowances Appendix B'!$A$1:$E$266,4,FALSE))</f>
        <v>63</v>
      </c>
      <c r="Q768" s="24">
        <f t="shared" si="53"/>
        <v>31</v>
      </c>
    </row>
    <row r="769" spans="1:17" x14ac:dyDescent="0.3">
      <c r="A769" s="80" t="s">
        <v>1531</v>
      </c>
      <c r="B769" s="80" t="s">
        <v>1549</v>
      </c>
      <c r="C769" s="80" t="s">
        <v>1550</v>
      </c>
      <c r="D769" s="80" t="s">
        <v>113</v>
      </c>
      <c r="E769" s="81">
        <v>46023</v>
      </c>
      <c r="F769" s="81">
        <v>46387</v>
      </c>
      <c r="G769" s="80">
        <v>362</v>
      </c>
      <c r="H769" s="80">
        <v>192</v>
      </c>
      <c r="I769" s="80">
        <f t="shared" si="52"/>
        <v>554</v>
      </c>
      <c r="J769" s="82">
        <v>45870</v>
      </c>
      <c r="K769" s="80"/>
      <c r="L769" s="80">
        <v>10938</v>
      </c>
      <c r="N769" s="24">
        <f>IF($H769&gt;265,ROUND($H769*0.15,0),VLOOKUP($H769,'Office of Allowances Appendix B'!$A$1:$E$266,2,FALSE))</f>
        <v>29</v>
      </c>
      <c r="O769" s="24">
        <f>IF($H769&gt;265,ROUND($H769*0.25,0),VLOOKUP($H769,'Office of Allowances Appendix B'!$A$1:$E$266,3,FALSE))</f>
        <v>48</v>
      </c>
      <c r="P769" s="24">
        <f>IF($H769&gt;265,ROUND($H769*0.4,0),VLOOKUP($H769,'Office of Allowances Appendix B'!$A$1:$E$266,4,FALSE))</f>
        <v>77</v>
      </c>
      <c r="Q769" s="24">
        <f t="shared" si="53"/>
        <v>38</v>
      </c>
    </row>
    <row r="770" spans="1:17" x14ac:dyDescent="0.3">
      <c r="A770" s="80" t="s">
        <v>1531</v>
      </c>
      <c r="B770" s="80" t="s">
        <v>1551</v>
      </c>
      <c r="C770" s="80" t="s">
        <v>1552</v>
      </c>
      <c r="D770" s="80" t="s">
        <v>113</v>
      </c>
      <c r="E770" s="81">
        <v>46023</v>
      </c>
      <c r="F770" s="81">
        <v>46387</v>
      </c>
      <c r="G770" s="80">
        <v>290</v>
      </c>
      <c r="H770" s="80">
        <v>176</v>
      </c>
      <c r="I770" s="80">
        <f t="shared" si="52"/>
        <v>466</v>
      </c>
      <c r="J770" s="82">
        <v>45870</v>
      </c>
      <c r="K770" s="80"/>
      <c r="L770" s="80">
        <v>10179</v>
      </c>
      <c r="N770" s="24">
        <f>IF($H770&gt;265,ROUND($H770*0.15,0),VLOOKUP($H770,'Office of Allowances Appendix B'!$A$1:$E$266,2,FALSE))</f>
        <v>26</v>
      </c>
      <c r="O770" s="24">
        <f>IF($H770&gt;265,ROUND($H770*0.25,0),VLOOKUP($H770,'Office of Allowances Appendix B'!$A$1:$E$266,3,FALSE))</f>
        <v>44</v>
      </c>
      <c r="P770" s="24">
        <f>IF($H770&gt;265,ROUND($H770*0.4,0),VLOOKUP($H770,'Office of Allowances Appendix B'!$A$1:$E$266,4,FALSE))</f>
        <v>71</v>
      </c>
      <c r="Q770" s="24">
        <f t="shared" si="53"/>
        <v>35</v>
      </c>
    </row>
    <row r="771" spans="1:17" x14ac:dyDescent="0.3">
      <c r="A771" s="80" t="s">
        <v>1531</v>
      </c>
      <c r="B771" s="80" t="s">
        <v>1553</v>
      </c>
      <c r="C771" s="80" t="s">
        <v>1554</v>
      </c>
      <c r="D771" s="80" t="s">
        <v>113</v>
      </c>
      <c r="E771" s="81">
        <v>46023</v>
      </c>
      <c r="F771" s="81">
        <v>46387</v>
      </c>
      <c r="G771" s="80">
        <v>171</v>
      </c>
      <c r="H771" s="80">
        <v>120</v>
      </c>
      <c r="I771" s="80">
        <f t="shared" si="52"/>
        <v>291</v>
      </c>
      <c r="J771" s="82">
        <v>45870</v>
      </c>
      <c r="K771" s="80"/>
      <c r="L771" s="80">
        <v>11521</v>
      </c>
      <c r="N771" s="24">
        <f>IF($H771&gt;265,ROUND($H771*0.15,0),VLOOKUP($H771,'Office of Allowances Appendix B'!$A$1:$E$266,2,FALSE))</f>
        <v>18</v>
      </c>
      <c r="O771" s="24">
        <f>IF($H771&gt;265,ROUND($H771*0.25,0),VLOOKUP($H771,'Office of Allowances Appendix B'!$A$1:$E$266,3,FALSE))</f>
        <v>30</v>
      </c>
      <c r="P771" s="24">
        <f>IF($H771&gt;265,ROUND($H771*0.4,0),VLOOKUP($H771,'Office of Allowances Appendix B'!$A$1:$E$266,4,FALSE))</f>
        <v>48</v>
      </c>
      <c r="Q771" s="24">
        <f t="shared" si="53"/>
        <v>24</v>
      </c>
    </row>
    <row r="772" spans="1:17" x14ac:dyDescent="0.3">
      <c r="A772" s="80" t="s">
        <v>1555</v>
      </c>
      <c r="B772" s="80" t="s">
        <v>1556</v>
      </c>
      <c r="C772" s="80" t="s">
        <v>1557</v>
      </c>
      <c r="D772" s="80" t="s">
        <v>113</v>
      </c>
      <c r="E772" s="81">
        <v>46023</v>
      </c>
      <c r="F772" s="81">
        <v>46387</v>
      </c>
      <c r="G772" s="80">
        <v>192</v>
      </c>
      <c r="H772" s="80">
        <v>97</v>
      </c>
      <c r="I772" s="80">
        <f t="shared" si="52"/>
        <v>289</v>
      </c>
      <c r="J772" s="82">
        <v>39630</v>
      </c>
      <c r="K772" s="80"/>
      <c r="L772" s="80">
        <v>11697</v>
      </c>
      <c r="N772" s="24">
        <f>IF($H772&gt;265,ROUND($H772*0.15,0),VLOOKUP($H772,'Office of Allowances Appendix B'!$A$1:$E$266,2,FALSE))</f>
        <v>15</v>
      </c>
      <c r="O772" s="24">
        <f>IF($H772&gt;265,ROUND($H772*0.25,0),VLOOKUP($H772,'Office of Allowances Appendix B'!$A$1:$E$266,3,FALSE))</f>
        <v>24</v>
      </c>
      <c r="P772" s="24">
        <f>IF($H772&gt;265,ROUND($H772*0.4,0),VLOOKUP($H772,'Office of Allowances Appendix B'!$A$1:$E$266,4,FALSE))</f>
        <v>39</v>
      </c>
      <c r="Q772" s="24">
        <f t="shared" si="53"/>
        <v>19</v>
      </c>
    </row>
    <row r="773" spans="1:17" x14ac:dyDescent="0.3">
      <c r="A773" s="80" t="s">
        <v>1558</v>
      </c>
      <c r="B773" s="80" t="s">
        <v>109</v>
      </c>
      <c r="C773" s="80" t="s">
        <v>1559</v>
      </c>
      <c r="D773" s="80" t="s">
        <v>113</v>
      </c>
      <c r="E773" s="81">
        <v>46023</v>
      </c>
      <c r="F773" s="81">
        <v>46387</v>
      </c>
      <c r="G773" s="80">
        <v>100</v>
      </c>
      <c r="H773" s="80">
        <v>80</v>
      </c>
      <c r="I773" s="80">
        <f t="shared" si="52"/>
        <v>180</v>
      </c>
      <c r="J773" s="82">
        <v>46143</v>
      </c>
      <c r="K773" s="80"/>
      <c r="L773" s="80">
        <v>11871</v>
      </c>
      <c r="N773" s="24">
        <f>IF($H773&gt;265,ROUND($H773*0.15,0),VLOOKUP($H773,'Office of Allowances Appendix B'!$A$1:$E$266,2,FALSE))</f>
        <v>12</v>
      </c>
      <c r="O773" s="24">
        <f>IF($H773&gt;265,ROUND($H773*0.25,0),VLOOKUP($H773,'Office of Allowances Appendix B'!$A$1:$E$266,3,FALSE))</f>
        <v>20</v>
      </c>
      <c r="P773" s="24">
        <f>IF($H773&gt;265,ROUND($H773*0.4,0),VLOOKUP($H773,'Office of Allowances Appendix B'!$A$1:$E$266,4,FALSE))</f>
        <v>32</v>
      </c>
      <c r="Q773" s="24">
        <f t="shared" si="53"/>
        <v>16</v>
      </c>
    </row>
    <row r="774" spans="1:17" x14ac:dyDescent="0.3">
      <c r="A774" s="80" t="s">
        <v>1558</v>
      </c>
      <c r="B774" s="80" t="s">
        <v>1560</v>
      </c>
      <c r="C774" s="80" t="s">
        <v>1561</v>
      </c>
      <c r="D774" s="80" t="s">
        <v>113</v>
      </c>
      <c r="E774" s="81">
        <v>46023</v>
      </c>
      <c r="F774" s="81">
        <v>46387</v>
      </c>
      <c r="G774" s="80">
        <v>230</v>
      </c>
      <c r="H774" s="80">
        <v>118</v>
      </c>
      <c r="I774" s="80">
        <f t="shared" si="52"/>
        <v>348</v>
      </c>
      <c r="J774" s="82">
        <v>46143</v>
      </c>
      <c r="K774" s="80"/>
      <c r="L774" s="80">
        <v>10296</v>
      </c>
      <c r="N774" s="24">
        <f>IF($H774&gt;265,ROUND($H774*0.15,0),VLOOKUP($H774,'Office of Allowances Appendix B'!$A$1:$E$266,2,FALSE))</f>
        <v>18</v>
      </c>
      <c r="O774" s="24">
        <f>IF($H774&gt;265,ROUND($H774*0.25,0),VLOOKUP($H774,'Office of Allowances Appendix B'!$A$1:$E$266,3,FALSE))</f>
        <v>30</v>
      </c>
      <c r="P774" s="24">
        <f>IF($H774&gt;265,ROUND($H774*0.4,0),VLOOKUP($H774,'Office of Allowances Appendix B'!$A$1:$E$266,4,FALSE))</f>
        <v>47</v>
      </c>
      <c r="Q774" s="24">
        <f t="shared" ref="Q774" si="54">H774-SUM(N774:P774)</f>
        <v>23</v>
      </c>
    </row>
    <row r="775" spans="1:17" x14ac:dyDescent="0.3">
      <c r="A775" s="80" t="s">
        <v>1558</v>
      </c>
      <c r="B775" s="80" t="s">
        <v>1562</v>
      </c>
      <c r="C775" s="80" t="s">
        <v>1563</v>
      </c>
      <c r="D775" s="80" t="s">
        <v>113</v>
      </c>
      <c r="E775" s="81">
        <v>46023</v>
      </c>
      <c r="F775" s="81">
        <v>46387</v>
      </c>
      <c r="G775" s="80">
        <v>183</v>
      </c>
      <c r="H775" s="80">
        <v>123</v>
      </c>
      <c r="I775" s="80">
        <f t="shared" si="52"/>
        <v>306</v>
      </c>
      <c r="J775" s="82">
        <v>46143</v>
      </c>
      <c r="K775" s="80"/>
      <c r="L775" s="80">
        <v>10297</v>
      </c>
      <c r="N775" s="24">
        <f>IF($H775&gt;265,ROUND($H775*0.15,0),VLOOKUP($H775,'Office of Allowances Appendix B'!$A$1:$E$266,2,FALSE))</f>
        <v>18</v>
      </c>
      <c r="O775" s="24">
        <f>IF($H775&gt;265,ROUND($H775*0.25,0),VLOOKUP($H775,'Office of Allowances Appendix B'!$A$1:$E$266,3,FALSE))</f>
        <v>31</v>
      </c>
      <c r="P775" s="24">
        <f>IF($H775&gt;265,ROUND($H775*0.4,0),VLOOKUP($H775,'Office of Allowances Appendix B'!$A$1:$E$266,4,FALSE))</f>
        <v>49</v>
      </c>
      <c r="Q775" s="24">
        <f t="shared" si="53"/>
        <v>25</v>
      </c>
    </row>
    <row r="776" spans="1:17" x14ac:dyDescent="0.3">
      <c r="A776" s="80" t="s">
        <v>1558</v>
      </c>
      <c r="B776" s="80" t="s">
        <v>1564</v>
      </c>
      <c r="C776" s="80" t="s">
        <v>1565</v>
      </c>
      <c r="D776" s="80" t="s">
        <v>113</v>
      </c>
      <c r="E776" s="81">
        <v>46023</v>
      </c>
      <c r="F776" s="81">
        <v>46387</v>
      </c>
      <c r="G776" s="80">
        <v>115</v>
      </c>
      <c r="H776" s="80">
        <v>97</v>
      </c>
      <c r="I776" s="80">
        <f t="shared" si="52"/>
        <v>212</v>
      </c>
      <c r="J776" s="82">
        <v>46143</v>
      </c>
      <c r="K776" s="80"/>
      <c r="L776" s="80">
        <v>12518</v>
      </c>
      <c r="N776" s="24">
        <f>IF($H776&gt;265,ROUND($H776*0.15,0),VLOOKUP($H776,'Office of Allowances Appendix B'!$A$1:$E$266,2,FALSE))</f>
        <v>15</v>
      </c>
      <c r="O776" s="24">
        <f>IF($H776&gt;265,ROUND($H776*0.25,0),VLOOKUP($H776,'Office of Allowances Appendix B'!$A$1:$E$266,3,FALSE))</f>
        <v>24</v>
      </c>
      <c r="P776" s="24">
        <f>IF($H776&gt;265,ROUND($H776*0.4,0),VLOOKUP($H776,'Office of Allowances Appendix B'!$A$1:$E$266,4,FALSE))</f>
        <v>39</v>
      </c>
      <c r="Q776" s="24">
        <f t="shared" si="53"/>
        <v>19</v>
      </c>
    </row>
    <row r="777" spans="1:17" x14ac:dyDescent="0.3">
      <c r="A777" s="80" t="s">
        <v>1558</v>
      </c>
      <c r="B777" s="80" t="s">
        <v>1566</v>
      </c>
      <c r="C777" s="80" t="s">
        <v>1567</v>
      </c>
      <c r="D777" s="80" t="s">
        <v>113</v>
      </c>
      <c r="E777" s="81">
        <v>46023</v>
      </c>
      <c r="F777" s="81">
        <v>46387</v>
      </c>
      <c r="G777" s="80">
        <v>248</v>
      </c>
      <c r="H777" s="80">
        <v>112</v>
      </c>
      <c r="I777" s="80">
        <f t="shared" si="52"/>
        <v>360</v>
      </c>
      <c r="J777" s="82">
        <v>46143</v>
      </c>
      <c r="K777" s="80"/>
      <c r="L777" s="80">
        <v>12313</v>
      </c>
      <c r="N777" s="24">
        <f>IF($H777&gt;265,ROUND($H777*0.15,0),VLOOKUP($H777,'Office of Allowances Appendix B'!$A$1:$E$266,2,FALSE))</f>
        <v>17</v>
      </c>
      <c r="O777" s="24">
        <f>IF($H777&gt;265,ROUND($H777*0.25,0),VLOOKUP($H777,'Office of Allowances Appendix B'!$A$1:$E$266,3,FALSE))</f>
        <v>28</v>
      </c>
      <c r="P777" s="24">
        <f>IF($H777&gt;265,ROUND($H777*0.4,0),VLOOKUP($H777,'Office of Allowances Appendix B'!$A$1:$E$266,4,FALSE))</f>
        <v>45</v>
      </c>
      <c r="Q777" s="24">
        <f t="shared" si="53"/>
        <v>22</v>
      </c>
    </row>
    <row r="778" spans="1:17" x14ac:dyDescent="0.3">
      <c r="A778" s="80" t="s">
        <v>1558</v>
      </c>
      <c r="B778" s="80" t="s">
        <v>1568</v>
      </c>
      <c r="C778" s="80" t="s">
        <v>1569</v>
      </c>
      <c r="D778" s="80" t="s">
        <v>113</v>
      </c>
      <c r="E778" s="81">
        <v>46023</v>
      </c>
      <c r="F778" s="81">
        <v>46387</v>
      </c>
      <c r="G778" s="80">
        <v>118</v>
      </c>
      <c r="H778" s="80">
        <v>99</v>
      </c>
      <c r="I778" s="80">
        <f t="shared" si="52"/>
        <v>217</v>
      </c>
      <c r="J778" s="82">
        <v>46143</v>
      </c>
      <c r="K778" s="80"/>
      <c r="L778" s="80">
        <v>12311</v>
      </c>
      <c r="N778" s="24">
        <f>IF($H778&gt;265,ROUND($H778*0.15,0),VLOOKUP($H778,'Office of Allowances Appendix B'!$A$1:$E$266,2,FALSE))</f>
        <v>15</v>
      </c>
      <c r="O778" s="24">
        <f>IF($H778&gt;265,ROUND($H778*0.25,0),VLOOKUP($H778,'Office of Allowances Appendix B'!$A$1:$E$266,3,FALSE))</f>
        <v>25</v>
      </c>
      <c r="P778" s="24">
        <f>IF($H778&gt;265,ROUND($H778*0.4,0),VLOOKUP($H778,'Office of Allowances Appendix B'!$A$1:$E$266,4,FALSE))</f>
        <v>40</v>
      </c>
      <c r="Q778" s="24">
        <f t="shared" si="53"/>
        <v>19</v>
      </c>
    </row>
    <row r="779" spans="1:17" x14ac:dyDescent="0.3">
      <c r="A779" s="80" t="s">
        <v>1558</v>
      </c>
      <c r="B779" s="80" t="s">
        <v>1570</v>
      </c>
      <c r="C779" s="80" t="s">
        <v>1571</v>
      </c>
      <c r="D779" s="80" t="s">
        <v>113</v>
      </c>
      <c r="E779" s="81">
        <v>46023</v>
      </c>
      <c r="F779" s="81">
        <v>46387</v>
      </c>
      <c r="G779" s="80">
        <v>182</v>
      </c>
      <c r="H779" s="80">
        <v>136</v>
      </c>
      <c r="I779" s="80">
        <f t="shared" si="52"/>
        <v>318</v>
      </c>
      <c r="J779" s="82">
        <v>46143</v>
      </c>
      <c r="K779" s="80"/>
      <c r="L779" s="80">
        <v>10295</v>
      </c>
      <c r="N779" s="24">
        <f>IF($H779&gt;265,ROUND($H779*0.15,0),VLOOKUP($H779,'Office of Allowances Appendix B'!$A$1:$E$266,2,FALSE))</f>
        <v>20</v>
      </c>
      <c r="O779" s="24">
        <f>IF($H779&gt;265,ROUND($H779*0.25,0),VLOOKUP($H779,'Office of Allowances Appendix B'!$A$1:$E$266,3,FALSE))</f>
        <v>34</v>
      </c>
      <c r="P779" s="24">
        <f>IF($H779&gt;265,ROUND($H779*0.4,0),VLOOKUP($H779,'Office of Allowances Appendix B'!$A$1:$E$266,4,FALSE))</f>
        <v>55</v>
      </c>
      <c r="Q779" s="24">
        <f t="shared" si="53"/>
        <v>27</v>
      </c>
    </row>
    <row r="780" spans="1:17" x14ac:dyDescent="0.3">
      <c r="A780" s="80" t="s">
        <v>1572</v>
      </c>
      <c r="B780" s="80" t="s">
        <v>109</v>
      </c>
      <c r="C780" s="80" t="s">
        <v>1573</v>
      </c>
      <c r="D780" s="80" t="s">
        <v>113</v>
      </c>
      <c r="E780" s="81">
        <v>46023</v>
      </c>
      <c r="F780" s="81">
        <v>46387</v>
      </c>
      <c r="G780" s="80">
        <v>98</v>
      </c>
      <c r="H780" s="80">
        <v>55</v>
      </c>
      <c r="I780" s="80">
        <f t="shared" si="52"/>
        <v>153</v>
      </c>
      <c r="J780" s="82">
        <v>40634</v>
      </c>
      <c r="K780" s="80"/>
      <c r="L780" s="80">
        <v>11872</v>
      </c>
      <c r="N780" s="24">
        <f>IF($H780&gt;265,ROUND($H780*0.15,0),VLOOKUP($H780,'Office of Allowances Appendix B'!$A$1:$E$266,2,FALSE))</f>
        <v>8</v>
      </c>
      <c r="O780" s="24">
        <f>IF($H780&gt;265,ROUND($H780*0.25,0),VLOOKUP($H780,'Office of Allowances Appendix B'!$A$1:$E$266,3,FALSE))</f>
        <v>14</v>
      </c>
      <c r="P780" s="24">
        <f>IF($H780&gt;265,ROUND($H780*0.4,0),VLOOKUP($H780,'Office of Allowances Appendix B'!$A$1:$E$266,4,FALSE))</f>
        <v>22</v>
      </c>
      <c r="Q780" s="24">
        <f t="shared" si="53"/>
        <v>11</v>
      </c>
    </row>
    <row r="781" spans="1:17" x14ac:dyDescent="0.3">
      <c r="A781" s="80" t="s">
        <v>1572</v>
      </c>
      <c r="B781" s="80" t="s">
        <v>1574</v>
      </c>
      <c r="C781" s="80" t="s">
        <v>1575</v>
      </c>
      <c r="D781" s="80" t="s">
        <v>113</v>
      </c>
      <c r="E781" s="81">
        <v>46023</v>
      </c>
      <c r="F781" s="81">
        <v>46387</v>
      </c>
      <c r="G781" s="80">
        <v>116</v>
      </c>
      <c r="H781" s="80">
        <v>65</v>
      </c>
      <c r="I781" s="80">
        <f t="shared" si="52"/>
        <v>181</v>
      </c>
      <c r="J781" s="82">
        <v>40634</v>
      </c>
      <c r="K781" s="80"/>
      <c r="L781" s="80">
        <v>12695</v>
      </c>
      <c r="N781" s="24">
        <f>IF($H781&gt;265,ROUND($H781*0.15,0),VLOOKUP($H781,'Office of Allowances Appendix B'!$A$1:$E$266,2,FALSE))</f>
        <v>10</v>
      </c>
      <c r="O781" s="24">
        <f>IF($H781&gt;265,ROUND($H781*0.25,0),VLOOKUP($H781,'Office of Allowances Appendix B'!$A$1:$E$266,3,FALSE))</f>
        <v>16</v>
      </c>
      <c r="P781" s="24">
        <f>IF($H781&gt;265,ROUND($H781*0.4,0),VLOOKUP($H781,'Office of Allowances Appendix B'!$A$1:$E$266,4,FALSE))</f>
        <v>26</v>
      </c>
      <c r="Q781" s="24">
        <f t="shared" si="53"/>
        <v>13</v>
      </c>
    </row>
    <row r="782" spans="1:17" x14ac:dyDescent="0.3">
      <c r="A782" s="80" t="s">
        <v>1572</v>
      </c>
      <c r="B782" s="80" t="s">
        <v>1576</v>
      </c>
      <c r="C782" s="80" t="s">
        <v>1577</v>
      </c>
      <c r="D782" s="80" t="s">
        <v>113</v>
      </c>
      <c r="E782" s="81">
        <v>46023</v>
      </c>
      <c r="F782" s="81">
        <v>46387</v>
      </c>
      <c r="G782" s="80">
        <v>152</v>
      </c>
      <c r="H782" s="80">
        <v>94</v>
      </c>
      <c r="I782" s="80">
        <f t="shared" si="52"/>
        <v>246</v>
      </c>
      <c r="J782" s="82">
        <v>45323</v>
      </c>
      <c r="K782" s="80"/>
      <c r="L782" s="80">
        <v>10089</v>
      </c>
      <c r="N782" s="24">
        <f>IF($H782&gt;265,ROUND($H782*0.15,0),VLOOKUP($H782,'Office of Allowances Appendix B'!$A$1:$E$266,2,FALSE))</f>
        <v>14</v>
      </c>
      <c r="O782" s="24">
        <f>IF($H782&gt;265,ROUND($H782*0.25,0),VLOOKUP($H782,'Office of Allowances Appendix B'!$A$1:$E$266,3,FALSE))</f>
        <v>24</v>
      </c>
      <c r="P782" s="24">
        <f>IF($H782&gt;265,ROUND($H782*0.4,0),VLOOKUP($H782,'Office of Allowances Appendix B'!$A$1:$E$266,4,FALSE))</f>
        <v>37</v>
      </c>
      <c r="Q782" s="24">
        <f t="shared" si="53"/>
        <v>19</v>
      </c>
    </row>
    <row r="783" spans="1:17" x14ac:dyDescent="0.3">
      <c r="A783" s="80" t="s">
        <v>1572</v>
      </c>
      <c r="B783" s="80" t="s">
        <v>1578</v>
      </c>
      <c r="C783" s="80" t="s">
        <v>1579</v>
      </c>
      <c r="D783" s="80" t="s">
        <v>113</v>
      </c>
      <c r="E783" s="81">
        <v>46023</v>
      </c>
      <c r="F783" s="81">
        <v>46387</v>
      </c>
      <c r="G783" s="80">
        <v>242</v>
      </c>
      <c r="H783" s="80">
        <v>70</v>
      </c>
      <c r="I783" s="80">
        <f t="shared" si="52"/>
        <v>312</v>
      </c>
      <c r="J783" s="82">
        <v>40664</v>
      </c>
      <c r="K783" s="80"/>
      <c r="L783" s="80">
        <v>12696</v>
      </c>
      <c r="N783" s="24">
        <f>IF($H783&gt;265,ROUND($H783*0.15,0),VLOOKUP($H783,'Office of Allowances Appendix B'!$A$1:$E$266,2,FALSE))</f>
        <v>11</v>
      </c>
      <c r="O783" s="24">
        <f>IF($H783&gt;265,ROUND($H783*0.25,0),VLOOKUP($H783,'Office of Allowances Appendix B'!$A$1:$E$266,3,FALSE))</f>
        <v>17</v>
      </c>
      <c r="P783" s="24">
        <f>IF($H783&gt;265,ROUND($H783*0.4,0),VLOOKUP($H783,'Office of Allowances Appendix B'!$A$1:$E$266,4,FALSE))</f>
        <v>28</v>
      </c>
      <c r="Q783" s="24">
        <f t="shared" si="53"/>
        <v>14</v>
      </c>
    </row>
    <row r="784" spans="1:17" x14ac:dyDescent="0.3">
      <c r="A784" s="80" t="s">
        <v>1580</v>
      </c>
      <c r="B784" s="80" t="s">
        <v>109</v>
      </c>
      <c r="C784" s="80" t="s">
        <v>1581</v>
      </c>
      <c r="D784" s="80" t="s">
        <v>113</v>
      </c>
      <c r="E784" s="81">
        <v>46023</v>
      </c>
      <c r="F784" s="81">
        <v>46387</v>
      </c>
      <c r="G784" s="80">
        <v>99</v>
      </c>
      <c r="H784" s="80">
        <v>57</v>
      </c>
      <c r="I784" s="80">
        <f t="shared" si="52"/>
        <v>156</v>
      </c>
      <c r="J784" s="82">
        <v>40725</v>
      </c>
      <c r="K784" s="80">
        <v>2</v>
      </c>
      <c r="L784" s="80">
        <v>11844</v>
      </c>
      <c r="N784" s="24">
        <f>IF($H784&gt;265,ROUND($H784*0.15,0),VLOOKUP($H784,'Office of Allowances Appendix B'!$A$1:$E$266,2,FALSE))</f>
        <v>9</v>
      </c>
      <c r="O784" s="24">
        <f>IF($H784&gt;265,ROUND($H784*0.25,0),VLOOKUP($H784,'Office of Allowances Appendix B'!$A$1:$E$266,3,FALSE))</f>
        <v>14</v>
      </c>
      <c r="P784" s="24">
        <f>IF($H784&gt;265,ROUND($H784*0.4,0),VLOOKUP($H784,'Office of Allowances Appendix B'!$A$1:$E$266,4,FALSE))</f>
        <v>23</v>
      </c>
      <c r="Q784" s="24">
        <f t="shared" si="53"/>
        <v>11</v>
      </c>
    </row>
    <row r="785" spans="1:17" x14ac:dyDescent="0.3">
      <c r="A785" s="80" t="s">
        <v>1580</v>
      </c>
      <c r="B785" s="80" t="s">
        <v>1582</v>
      </c>
      <c r="C785" s="80" t="s">
        <v>1583</v>
      </c>
      <c r="D785" s="80" t="s">
        <v>113</v>
      </c>
      <c r="E785" s="81">
        <v>46023</v>
      </c>
      <c r="F785" s="81">
        <v>46387</v>
      </c>
      <c r="G785" s="80">
        <v>177</v>
      </c>
      <c r="H785" s="80">
        <v>84</v>
      </c>
      <c r="I785" s="80">
        <f t="shared" si="52"/>
        <v>261</v>
      </c>
      <c r="J785" s="82">
        <v>45658</v>
      </c>
      <c r="K785" s="80">
        <v>2</v>
      </c>
      <c r="L785" s="80">
        <v>10406</v>
      </c>
      <c r="N785" s="24">
        <f>IF($H785&gt;265,ROUND($H785*0.15,0),VLOOKUP($H785,'Office of Allowances Appendix B'!$A$1:$E$266,2,FALSE))</f>
        <v>13</v>
      </c>
      <c r="O785" s="24">
        <f>IF($H785&gt;265,ROUND($H785*0.25,0),VLOOKUP($H785,'Office of Allowances Appendix B'!$A$1:$E$266,3,FALSE))</f>
        <v>21</v>
      </c>
      <c r="P785" s="24">
        <f>IF($H785&gt;265,ROUND($H785*0.4,0),VLOOKUP($H785,'Office of Allowances Appendix B'!$A$1:$E$266,4,FALSE))</f>
        <v>33</v>
      </c>
      <c r="Q785" s="24">
        <f t="shared" si="53"/>
        <v>17</v>
      </c>
    </row>
    <row r="786" spans="1:17" x14ac:dyDescent="0.3">
      <c r="A786" s="80" t="s">
        <v>1584</v>
      </c>
      <c r="B786" s="80" t="s">
        <v>109</v>
      </c>
      <c r="C786" s="80" t="s">
        <v>1585</v>
      </c>
      <c r="D786" s="80" t="s">
        <v>113</v>
      </c>
      <c r="E786" s="81">
        <v>46023</v>
      </c>
      <c r="F786" s="81">
        <v>46387</v>
      </c>
      <c r="G786" s="80">
        <v>318</v>
      </c>
      <c r="H786" s="80">
        <v>131</v>
      </c>
      <c r="I786" s="80">
        <f t="shared" si="52"/>
        <v>449</v>
      </c>
      <c r="J786" s="82">
        <v>42278</v>
      </c>
      <c r="K786" s="80">
        <v>2</v>
      </c>
      <c r="L786" s="80">
        <v>11902</v>
      </c>
      <c r="N786" s="24">
        <f>IF($H786&gt;265,ROUND($H786*0.15,0),VLOOKUP($H786,'Office of Allowances Appendix B'!$A$1:$E$266,2,FALSE))</f>
        <v>20</v>
      </c>
      <c r="O786" s="24">
        <f>IF($H786&gt;265,ROUND($H786*0.25,0),VLOOKUP($H786,'Office of Allowances Appendix B'!$A$1:$E$266,3,FALSE))</f>
        <v>33</v>
      </c>
      <c r="P786" s="24">
        <f>IF($H786&gt;265,ROUND($H786*0.4,0),VLOOKUP($H786,'Office of Allowances Appendix B'!$A$1:$E$266,4,FALSE))</f>
        <v>52</v>
      </c>
      <c r="Q786" s="24">
        <f t="shared" si="53"/>
        <v>26</v>
      </c>
    </row>
    <row r="787" spans="1:17" x14ac:dyDescent="0.3">
      <c r="A787" s="80" t="s">
        <v>1584</v>
      </c>
      <c r="B787" s="80" t="s">
        <v>1586</v>
      </c>
      <c r="C787" s="80" t="s">
        <v>1587</v>
      </c>
      <c r="D787" s="80" t="s">
        <v>113</v>
      </c>
      <c r="E787" s="81">
        <v>46023</v>
      </c>
      <c r="F787" s="81">
        <v>46387</v>
      </c>
      <c r="G787" s="80">
        <v>321</v>
      </c>
      <c r="H787" s="80">
        <v>119</v>
      </c>
      <c r="I787" s="80">
        <f t="shared" si="52"/>
        <v>440</v>
      </c>
      <c r="J787" s="82">
        <v>45717</v>
      </c>
      <c r="K787" s="80"/>
      <c r="L787" s="80">
        <v>10741</v>
      </c>
      <c r="N787" s="24">
        <f>IF($H787&gt;265,ROUND($H787*0.15,0),VLOOKUP($H787,'Office of Allowances Appendix B'!$A$1:$E$266,2,FALSE))</f>
        <v>18</v>
      </c>
      <c r="O787" s="24">
        <f>IF($H787&gt;265,ROUND($H787*0.25,0),VLOOKUP($H787,'Office of Allowances Appendix B'!$A$1:$E$266,3,FALSE))</f>
        <v>30</v>
      </c>
      <c r="P787" s="24">
        <f>IF($H787&gt;265,ROUND($H787*0.4,0),VLOOKUP($H787,'Office of Allowances Appendix B'!$A$1:$E$266,4,FALSE))</f>
        <v>48</v>
      </c>
      <c r="Q787" s="24">
        <f t="shared" si="53"/>
        <v>23</v>
      </c>
    </row>
    <row r="788" spans="1:17" x14ac:dyDescent="0.3">
      <c r="A788" s="80" t="s">
        <v>1584</v>
      </c>
      <c r="B788" s="80" t="s">
        <v>1588</v>
      </c>
      <c r="C788" s="80" t="s">
        <v>1589</v>
      </c>
      <c r="D788" s="80" t="s">
        <v>113</v>
      </c>
      <c r="E788" s="81">
        <v>46023</v>
      </c>
      <c r="F788" s="81">
        <v>46387</v>
      </c>
      <c r="G788" s="80">
        <v>265</v>
      </c>
      <c r="H788" s="80">
        <v>113</v>
      </c>
      <c r="I788" s="80">
        <f t="shared" si="52"/>
        <v>378</v>
      </c>
      <c r="J788" s="82">
        <v>41913</v>
      </c>
      <c r="K788" s="80">
        <v>2</v>
      </c>
      <c r="L788" s="80">
        <v>10743</v>
      </c>
      <c r="N788" s="24">
        <f>IF($H788&gt;265,ROUND($H788*0.15,0),VLOOKUP($H788,'Office of Allowances Appendix B'!$A$1:$E$266,2,FALSE))</f>
        <v>17</v>
      </c>
      <c r="O788" s="24">
        <f>IF($H788&gt;265,ROUND($H788*0.25,0),VLOOKUP($H788,'Office of Allowances Appendix B'!$A$1:$E$266,3,FALSE))</f>
        <v>28</v>
      </c>
      <c r="P788" s="24">
        <f>IF($H788&gt;265,ROUND($H788*0.4,0),VLOOKUP($H788,'Office of Allowances Appendix B'!$A$1:$E$266,4,FALSE))</f>
        <v>45</v>
      </c>
      <c r="Q788" s="24">
        <f t="shared" si="53"/>
        <v>23</v>
      </c>
    </row>
    <row r="789" spans="1:17" x14ac:dyDescent="0.3">
      <c r="A789" s="80" t="s">
        <v>1584</v>
      </c>
      <c r="B789" s="80" t="s">
        <v>1590</v>
      </c>
      <c r="C789" s="80" t="s">
        <v>1591</v>
      </c>
      <c r="D789" s="80" t="s">
        <v>113</v>
      </c>
      <c r="E789" s="81">
        <v>46023</v>
      </c>
      <c r="F789" s="81">
        <v>46387</v>
      </c>
      <c r="G789" s="80">
        <v>255</v>
      </c>
      <c r="H789" s="80">
        <v>145</v>
      </c>
      <c r="I789" s="80">
        <f t="shared" si="52"/>
        <v>400</v>
      </c>
      <c r="J789" s="82">
        <v>45505</v>
      </c>
      <c r="K789" s="80"/>
      <c r="L789" s="80">
        <v>10744</v>
      </c>
      <c r="N789" s="24">
        <f>IF($H789&gt;265,ROUND($H789*0.15,0),VLOOKUP($H789,'Office of Allowances Appendix B'!$A$1:$E$266,2,FALSE))</f>
        <v>22</v>
      </c>
      <c r="O789" s="24">
        <f>IF($H789&gt;265,ROUND($H789*0.25,0),VLOOKUP($H789,'Office of Allowances Appendix B'!$A$1:$E$266,3,FALSE))</f>
        <v>36</v>
      </c>
      <c r="P789" s="24">
        <f>IF($H789&gt;265,ROUND($H789*0.4,0),VLOOKUP($H789,'Office of Allowances Appendix B'!$A$1:$E$266,4,FALSE))</f>
        <v>58</v>
      </c>
      <c r="Q789" s="24">
        <f t="shared" si="53"/>
        <v>29</v>
      </c>
    </row>
    <row r="790" spans="1:17" x14ac:dyDescent="0.3">
      <c r="A790" s="80" t="s">
        <v>1584</v>
      </c>
      <c r="B790" s="80" t="s">
        <v>1592</v>
      </c>
      <c r="C790" s="80" t="s">
        <v>1593</v>
      </c>
      <c r="D790" s="80" t="s">
        <v>113</v>
      </c>
      <c r="E790" s="81">
        <v>46023</v>
      </c>
      <c r="F790" s="81">
        <v>46387</v>
      </c>
      <c r="G790" s="80">
        <v>318</v>
      </c>
      <c r="H790" s="80">
        <v>131</v>
      </c>
      <c r="I790" s="80">
        <f t="shared" si="52"/>
        <v>449</v>
      </c>
      <c r="J790" s="82">
        <v>42278</v>
      </c>
      <c r="K790" s="80">
        <v>2</v>
      </c>
      <c r="L790" s="80">
        <v>13508</v>
      </c>
      <c r="N790" s="24">
        <f>IF($H790&gt;265,ROUND($H790*0.15,0),VLOOKUP($H790,'Office of Allowances Appendix B'!$A$1:$E$266,2,FALSE))</f>
        <v>20</v>
      </c>
      <c r="O790" s="24">
        <f>IF($H790&gt;265,ROUND($H790*0.25,0),VLOOKUP($H790,'Office of Allowances Appendix B'!$A$1:$E$266,3,FALSE))</f>
        <v>33</v>
      </c>
      <c r="P790" s="24">
        <f>IF($H790&gt;265,ROUND($H790*0.4,0),VLOOKUP($H790,'Office of Allowances Appendix B'!$A$1:$E$266,4,FALSE))</f>
        <v>52</v>
      </c>
      <c r="Q790" s="24">
        <f t="shared" si="53"/>
        <v>26</v>
      </c>
    </row>
    <row r="791" spans="1:17" x14ac:dyDescent="0.3">
      <c r="A791" s="80" t="s">
        <v>1594</v>
      </c>
      <c r="B791" s="80" t="s">
        <v>1595</v>
      </c>
      <c r="C791" s="80" t="s">
        <v>1596</v>
      </c>
      <c r="D791" s="80" t="s">
        <v>113</v>
      </c>
      <c r="E791" s="81">
        <v>46023</v>
      </c>
      <c r="F791" s="81">
        <v>46387</v>
      </c>
      <c r="G791" s="80">
        <v>154</v>
      </c>
      <c r="H791" s="80">
        <v>68</v>
      </c>
      <c r="I791" s="80">
        <f t="shared" si="52"/>
        <v>222</v>
      </c>
      <c r="J791" s="82">
        <v>46143</v>
      </c>
      <c r="K791" s="80"/>
      <c r="L791" s="80">
        <v>11698</v>
      </c>
      <c r="N791" s="24">
        <f>IF($H791&gt;265,ROUND($H791*0.15,0),VLOOKUP($H791,'Office of Allowances Appendix B'!$A$1:$E$266,2,FALSE))</f>
        <v>10</v>
      </c>
      <c r="O791" s="24">
        <f>IF($H791&gt;265,ROUND($H791*0.25,0),VLOOKUP($H791,'Office of Allowances Appendix B'!$A$1:$E$266,3,FALSE))</f>
        <v>17</v>
      </c>
      <c r="P791" s="24">
        <f>IF($H791&gt;265,ROUND($H791*0.4,0),VLOOKUP($H791,'Office of Allowances Appendix B'!$A$1:$E$266,4,FALSE))</f>
        <v>27</v>
      </c>
      <c r="Q791" s="24">
        <f t="shared" si="53"/>
        <v>14</v>
      </c>
    </row>
    <row r="792" spans="1:17" x14ac:dyDescent="0.3">
      <c r="A792" s="80" t="s">
        <v>1597</v>
      </c>
      <c r="B792" s="80" t="s">
        <v>109</v>
      </c>
      <c r="C792" s="80" t="s">
        <v>1598</v>
      </c>
      <c r="D792" s="80" t="s">
        <v>113</v>
      </c>
      <c r="E792" s="81">
        <v>46023</v>
      </c>
      <c r="F792" s="81">
        <v>46387</v>
      </c>
      <c r="G792" s="80">
        <v>96</v>
      </c>
      <c r="H792" s="80">
        <v>90</v>
      </c>
      <c r="I792" s="80">
        <f t="shared" si="52"/>
        <v>186</v>
      </c>
      <c r="J792" s="82">
        <v>45901</v>
      </c>
      <c r="K792" s="80"/>
      <c r="L792" s="80">
        <v>11966</v>
      </c>
      <c r="N792" s="24">
        <f>IF($H792&gt;265,ROUND($H792*0.15,0),VLOOKUP($H792,'Office of Allowances Appendix B'!$A$1:$E$266,2,FALSE))</f>
        <v>14</v>
      </c>
      <c r="O792" s="24">
        <f>IF($H792&gt;265,ROUND($H792*0.25,0),VLOOKUP($H792,'Office of Allowances Appendix B'!$A$1:$E$266,3,FALSE))</f>
        <v>22</v>
      </c>
      <c r="P792" s="24">
        <f>IF($H792&gt;265,ROUND($H792*0.4,0),VLOOKUP($H792,'Office of Allowances Appendix B'!$A$1:$E$266,4,FALSE))</f>
        <v>36</v>
      </c>
      <c r="Q792" s="24">
        <f t="shared" si="53"/>
        <v>18</v>
      </c>
    </row>
    <row r="793" spans="1:17" x14ac:dyDescent="0.3">
      <c r="A793" s="80" t="s">
        <v>1597</v>
      </c>
      <c r="B793" s="80" t="s">
        <v>1599</v>
      </c>
      <c r="C793" s="80" t="s">
        <v>1600</v>
      </c>
      <c r="D793" s="80" t="s">
        <v>113</v>
      </c>
      <c r="E793" s="81">
        <v>46023</v>
      </c>
      <c r="F793" s="81">
        <v>46387</v>
      </c>
      <c r="G793" s="80">
        <v>96</v>
      </c>
      <c r="H793" s="80">
        <v>90</v>
      </c>
      <c r="I793" s="80">
        <f t="shared" si="52"/>
        <v>186</v>
      </c>
      <c r="J793" s="82">
        <v>45901</v>
      </c>
      <c r="K793" s="80"/>
      <c r="L793" s="80">
        <v>19994</v>
      </c>
      <c r="N793" s="24">
        <f>IF($H793&gt;265,ROUND($H793*0.15,0),VLOOKUP($H793,'Office of Allowances Appendix B'!$A$1:$E$266,2,FALSE))</f>
        <v>14</v>
      </c>
      <c r="O793" s="24">
        <f>IF($H793&gt;265,ROUND($H793*0.25,0),VLOOKUP($H793,'Office of Allowances Appendix B'!$A$1:$E$266,3,FALSE))</f>
        <v>22</v>
      </c>
      <c r="P793" s="24">
        <f>IF($H793&gt;265,ROUND($H793*0.4,0),VLOOKUP($H793,'Office of Allowances Appendix B'!$A$1:$E$266,4,FALSE))</f>
        <v>36</v>
      </c>
      <c r="Q793" s="24">
        <f t="shared" si="53"/>
        <v>18</v>
      </c>
    </row>
    <row r="794" spans="1:17" x14ac:dyDescent="0.3">
      <c r="A794" s="80" t="s">
        <v>1597</v>
      </c>
      <c r="B794" s="80" t="s">
        <v>1601</v>
      </c>
      <c r="C794" s="80" t="s">
        <v>1602</v>
      </c>
      <c r="D794" s="80" t="s">
        <v>113</v>
      </c>
      <c r="E794" s="81">
        <v>46023</v>
      </c>
      <c r="F794" s="81">
        <v>46387</v>
      </c>
      <c r="G794" s="80">
        <v>160</v>
      </c>
      <c r="H794" s="80">
        <v>97</v>
      </c>
      <c r="I794" s="80">
        <f t="shared" si="52"/>
        <v>257</v>
      </c>
      <c r="J794" s="82">
        <v>45901</v>
      </c>
      <c r="K794" s="80"/>
      <c r="L794" s="80">
        <v>11964</v>
      </c>
      <c r="N794" s="24">
        <f>IF($H794&gt;265,ROUND($H794*0.15,0),VLOOKUP($H794,'Office of Allowances Appendix B'!$A$1:$E$266,2,FALSE))</f>
        <v>15</v>
      </c>
      <c r="O794" s="24">
        <f>IF($H794&gt;265,ROUND($H794*0.25,0),VLOOKUP($H794,'Office of Allowances Appendix B'!$A$1:$E$266,3,FALSE))</f>
        <v>24</v>
      </c>
      <c r="P794" s="24">
        <f>IF($H794&gt;265,ROUND($H794*0.4,0),VLOOKUP($H794,'Office of Allowances Appendix B'!$A$1:$E$266,4,FALSE))</f>
        <v>39</v>
      </c>
      <c r="Q794" s="24">
        <f t="shared" si="53"/>
        <v>19</v>
      </c>
    </row>
    <row r="795" spans="1:17" x14ac:dyDescent="0.3">
      <c r="A795" s="80" t="s">
        <v>1603</v>
      </c>
      <c r="B795" s="80" t="s">
        <v>109</v>
      </c>
      <c r="C795" s="80" t="s">
        <v>1604</v>
      </c>
      <c r="D795" s="80" t="s">
        <v>113</v>
      </c>
      <c r="E795" s="81">
        <v>46023</v>
      </c>
      <c r="F795" s="81">
        <v>46387</v>
      </c>
      <c r="G795" s="80">
        <v>259</v>
      </c>
      <c r="H795" s="80">
        <v>155</v>
      </c>
      <c r="I795" s="80">
        <f t="shared" si="52"/>
        <v>414</v>
      </c>
      <c r="J795" s="82">
        <v>46082</v>
      </c>
      <c r="K795" s="80"/>
      <c r="L795" s="80">
        <v>11897</v>
      </c>
      <c r="N795" s="24">
        <f>IF($H795&gt;265,ROUND($H795*0.15,0),VLOOKUP($H795,'Office of Allowances Appendix B'!$A$1:$E$266,2,FALSE))</f>
        <v>23</v>
      </c>
      <c r="O795" s="24">
        <f>IF($H795&gt;265,ROUND($H795*0.25,0),VLOOKUP($H795,'Office of Allowances Appendix B'!$A$1:$E$266,3,FALSE))</f>
        <v>39</v>
      </c>
      <c r="P795" s="24">
        <f>IF($H795&gt;265,ROUND($H795*0.4,0),VLOOKUP($H795,'Office of Allowances Appendix B'!$A$1:$E$266,4,FALSE))</f>
        <v>62</v>
      </c>
      <c r="Q795" s="24">
        <f t="shared" si="53"/>
        <v>31</v>
      </c>
    </row>
    <row r="796" spans="1:17" x14ac:dyDescent="0.3">
      <c r="A796" s="80" t="s">
        <v>1603</v>
      </c>
      <c r="B796" s="80" t="s">
        <v>1605</v>
      </c>
      <c r="C796" s="80" t="s">
        <v>1606</v>
      </c>
      <c r="D796" s="80" t="s">
        <v>113</v>
      </c>
      <c r="E796" s="81">
        <v>46023</v>
      </c>
      <c r="F796" s="81">
        <v>46387</v>
      </c>
      <c r="G796" s="80">
        <v>259</v>
      </c>
      <c r="H796" s="80">
        <v>155</v>
      </c>
      <c r="I796" s="80">
        <f t="shared" si="52"/>
        <v>414</v>
      </c>
      <c r="J796" s="82">
        <v>46082</v>
      </c>
      <c r="K796" s="80"/>
      <c r="L796" s="80">
        <v>10183</v>
      </c>
      <c r="N796" s="24">
        <f>IF($H796&gt;265,ROUND($H796*0.15,0),VLOOKUP($H796,'Office of Allowances Appendix B'!$A$1:$E$266,2,FALSE))</f>
        <v>23</v>
      </c>
      <c r="O796" s="24">
        <f>IF($H796&gt;265,ROUND($H796*0.25,0),VLOOKUP($H796,'Office of Allowances Appendix B'!$A$1:$E$266,3,FALSE))</f>
        <v>39</v>
      </c>
      <c r="P796" s="24">
        <f>IF($H796&gt;265,ROUND($H796*0.4,0),VLOOKUP($H796,'Office of Allowances Appendix B'!$A$1:$E$266,4,FALSE))</f>
        <v>62</v>
      </c>
      <c r="Q796" s="24">
        <f t="shared" si="53"/>
        <v>31</v>
      </c>
    </row>
    <row r="797" spans="1:17" x14ac:dyDescent="0.3">
      <c r="A797" s="80" t="s">
        <v>1603</v>
      </c>
      <c r="B797" s="80" t="s">
        <v>1607</v>
      </c>
      <c r="C797" s="80" t="s">
        <v>1608</v>
      </c>
      <c r="D797" s="80" t="s">
        <v>113</v>
      </c>
      <c r="E797" s="81">
        <v>46023</v>
      </c>
      <c r="F797" s="81">
        <v>46387</v>
      </c>
      <c r="G797" s="80">
        <v>422</v>
      </c>
      <c r="H797" s="80">
        <v>168</v>
      </c>
      <c r="I797" s="80">
        <f t="shared" si="52"/>
        <v>590</v>
      </c>
      <c r="J797" s="82">
        <v>46082</v>
      </c>
      <c r="K797" s="80"/>
      <c r="L797" s="80">
        <v>12499</v>
      </c>
      <c r="N797" s="24">
        <f>IF($H797&gt;265,ROUND($H797*0.15,0),VLOOKUP($H797,'Office of Allowances Appendix B'!$A$1:$E$266,2,FALSE))</f>
        <v>25</v>
      </c>
      <c r="O797" s="24">
        <f>IF($H797&gt;265,ROUND($H797*0.25,0),VLOOKUP($H797,'Office of Allowances Appendix B'!$A$1:$E$266,3,FALSE))</f>
        <v>42</v>
      </c>
      <c r="P797" s="24">
        <f>IF($H797&gt;265,ROUND($H797*0.4,0),VLOOKUP($H797,'Office of Allowances Appendix B'!$A$1:$E$266,4,FALSE))</f>
        <v>67</v>
      </c>
      <c r="Q797" s="24">
        <f t="shared" si="53"/>
        <v>34</v>
      </c>
    </row>
    <row r="798" spans="1:17" x14ac:dyDescent="0.3">
      <c r="A798" s="80" t="s">
        <v>1603</v>
      </c>
      <c r="B798" s="80" t="s">
        <v>1609</v>
      </c>
      <c r="C798" s="80" t="s">
        <v>1610</v>
      </c>
      <c r="D798" s="80" t="s">
        <v>113</v>
      </c>
      <c r="E798" s="81">
        <v>46023</v>
      </c>
      <c r="F798" s="81">
        <v>46387</v>
      </c>
      <c r="G798" s="80">
        <v>580</v>
      </c>
      <c r="H798" s="80">
        <v>171</v>
      </c>
      <c r="I798" s="80">
        <f t="shared" si="52"/>
        <v>751</v>
      </c>
      <c r="J798" s="82">
        <v>46082</v>
      </c>
      <c r="K798" s="80"/>
      <c r="L798" s="80">
        <v>10189</v>
      </c>
      <c r="N798" s="24">
        <f>IF($H798&gt;265,ROUND($H798*0.15,0),VLOOKUP($H798,'Office of Allowances Appendix B'!$A$1:$E$266,2,FALSE))</f>
        <v>26</v>
      </c>
      <c r="O798" s="24">
        <f>IF($H798&gt;265,ROUND($H798*0.25,0),VLOOKUP($H798,'Office of Allowances Appendix B'!$A$1:$E$266,3,FALSE))</f>
        <v>43</v>
      </c>
      <c r="P798" s="24">
        <f>IF($H798&gt;265,ROUND($H798*0.4,0),VLOOKUP($H798,'Office of Allowances Appendix B'!$A$1:$E$266,4,FALSE))</f>
        <v>68</v>
      </c>
      <c r="Q798" s="24">
        <f t="shared" si="53"/>
        <v>34</v>
      </c>
    </row>
    <row r="799" spans="1:17" x14ac:dyDescent="0.3">
      <c r="A799" s="80" t="s">
        <v>1611</v>
      </c>
      <c r="B799" s="80" t="s">
        <v>109</v>
      </c>
      <c r="C799" s="80" t="s">
        <v>1612</v>
      </c>
      <c r="D799" s="80"/>
      <c r="E799" s="81">
        <v>46023</v>
      </c>
      <c r="F799" s="81">
        <v>46173</v>
      </c>
      <c r="G799" s="80">
        <v>167</v>
      </c>
      <c r="H799" s="80">
        <v>165</v>
      </c>
      <c r="I799" s="80">
        <f t="shared" si="52"/>
        <v>332</v>
      </c>
      <c r="J799" s="82">
        <v>42064</v>
      </c>
      <c r="K799" s="80">
        <v>2</v>
      </c>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3">
      <c r="A800" s="80" t="s">
        <v>1611</v>
      </c>
      <c r="B800" s="80" t="s">
        <v>109</v>
      </c>
      <c r="C800" s="80" t="s">
        <v>1612</v>
      </c>
      <c r="D800" s="80" t="s">
        <v>113</v>
      </c>
      <c r="E800" s="81">
        <v>46174</v>
      </c>
      <c r="F800" s="81">
        <v>46295</v>
      </c>
      <c r="G800" s="80">
        <v>211</v>
      </c>
      <c r="H800" s="80">
        <v>170</v>
      </c>
      <c r="I800" s="80">
        <f t="shared" si="52"/>
        <v>381</v>
      </c>
      <c r="J800" s="82">
        <v>42064</v>
      </c>
      <c r="K800" s="80">
        <v>2</v>
      </c>
      <c r="L800" s="80">
        <v>11816</v>
      </c>
      <c r="N800" s="24">
        <f>IF($H800&gt;265,ROUND($H800*0.15,0),VLOOKUP($H800,'Office of Allowances Appendix B'!$A$1:$E$266,2,FALSE))</f>
        <v>26</v>
      </c>
      <c r="O800" s="24">
        <f>IF($H800&gt;265,ROUND($H800*0.25,0),VLOOKUP($H800,'Office of Allowances Appendix B'!$A$1:$E$266,3,FALSE))</f>
        <v>42</v>
      </c>
      <c r="P800" s="24">
        <f>IF($H800&gt;265,ROUND($H800*0.4,0),VLOOKUP($H800,'Office of Allowances Appendix B'!$A$1:$E$266,4,FALSE))</f>
        <v>68</v>
      </c>
      <c r="Q800" s="24">
        <f t="shared" si="53"/>
        <v>34</v>
      </c>
    </row>
    <row r="801" spans="1:17" x14ac:dyDescent="0.3">
      <c r="A801" s="80" t="s">
        <v>1611</v>
      </c>
      <c r="B801" s="80" t="s">
        <v>109</v>
      </c>
      <c r="C801" s="80" t="s">
        <v>1612</v>
      </c>
      <c r="D801" s="80" t="s">
        <v>140</v>
      </c>
      <c r="E801" s="81">
        <v>46296</v>
      </c>
      <c r="F801" s="81">
        <v>46387</v>
      </c>
      <c r="G801" s="80">
        <v>167</v>
      </c>
      <c r="H801" s="80">
        <v>165</v>
      </c>
      <c r="I801" s="80">
        <f t="shared" si="52"/>
        <v>332</v>
      </c>
      <c r="J801" s="82">
        <v>42064</v>
      </c>
      <c r="K801" s="80">
        <v>2</v>
      </c>
      <c r="L801" s="80">
        <v>11816</v>
      </c>
      <c r="N801" s="24">
        <f>IF($H801&gt;265,ROUND($H801*0.15,0),VLOOKUP($H801,'Office of Allowances Appendix B'!$A$1:$E$266,2,FALSE))</f>
        <v>25</v>
      </c>
      <c r="O801" s="24">
        <f>IF($H801&gt;265,ROUND($H801*0.25,0),VLOOKUP($H801,'Office of Allowances Appendix B'!$A$1:$E$266,3,FALSE))</f>
        <v>41</v>
      </c>
      <c r="P801" s="24">
        <f>IF($H801&gt;265,ROUND($H801*0.4,0),VLOOKUP($H801,'Office of Allowances Appendix B'!$A$1:$E$266,4,FALSE))</f>
        <v>66</v>
      </c>
      <c r="Q801" s="24">
        <f t="shared" si="53"/>
        <v>33</v>
      </c>
    </row>
    <row r="802" spans="1:17" x14ac:dyDescent="0.3">
      <c r="A802" s="80" t="s">
        <v>1611</v>
      </c>
      <c r="B802" s="80" t="s">
        <v>1613</v>
      </c>
      <c r="C802" s="80" t="s">
        <v>1614</v>
      </c>
      <c r="D802" s="80" t="s">
        <v>113</v>
      </c>
      <c r="E802" s="81">
        <v>46023</v>
      </c>
      <c r="F802" s="81">
        <v>46387</v>
      </c>
      <c r="G802" s="80">
        <v>179</v>
      </c>
      <c r="H802" s="80">
        <v>135</v>
      </c>
      <c r="I802" s="80">
        <f t="shared" ref="I802:I866" si="55">SUM(G802+H802)</f>
        <v>314</v>
      </c>
      <c r="J802" s="82">
        <v>42064</v>
      </c>
      <c r="K802" s="80">
        <v>2</v>
      </c>
      <c r="L802" s="80">
        <v>15071</v>
      </c>
      <c r="N802" s="24">
        <f>IF($H802&gt;265,ROUND($H802*0.15,0),VLOOKUP($H802,'Office of Allowances Appendix B'!$A$1:$E$266,2,FALSE))</f>
        <v>20</v>
      </c>
      <c r="O802" s="24">
        <f>IF($H802&gt;265,ROUND($H802*0.25,0),VLOOKUP($H802,'Office of Allowances Appendix B'!$A$1:$E$266,3,FALSE))</f>
        <v>34</v>
      </c>
      <c r="P802" s="24">
        <f>IF($H802&gt;265,ROUND($H802*0.4,0),VLOOKUP($H802,'Office of Allowances Appendix B'!$A$1:$E$266,4,FALSE))</f>
        <v>54</v>
      </c>
      <c r="Q802" s="24">
        <f t="shared" si="53"/>
        <v>27</v>
      </c>
    </row>
    <row r="803" spans="1:17" x14ac:dyDescent="0.3">
      <c r="A803" s="80" t="s">
        <v>1611</v>
      </c>
      <c r="B803" s="80" t="s">
        <v>1615</v>
      </c>
      <c r="C803" s="80" t="s">
        <v>1616</v>
      </c>
      <c r="D803" s="80" t="s">
        <v>113</v>
      </c>
      <c r="E803" s="81">
        <v>46023</v>
      </c>
      <c r="F803" s="81">
        <v>46387</v>
      </c>
      <c r="G803" s="80">
        <v>494</v>
      </c>
      <c r="H803" s="80">
        <v>160</v>
      </c>
      <c r="I803" s="80">
        <f t="shared" si="55"/>
        <v>654</v>
      </c>
      <c r="J803" s="82">
        <v>45717</v>
      </c>
      <c r="K803" s="80">
        <v>2</v>
      </c>
      <c r="L803" s="80">
        <v>10361</v>
      </c>
      <c r="N803" s="24">
        <f>IF($H803&gt;265,ROUND($H803*0.15,0),VLOOKUP($H803,'Office of Allowances Appendix B'!$A$1:$E$266,2,FALSE))</f>
        <v>24</v>
      </c>
      <c r="O803" s="24">
        <f>IF($H803&gt;265,ROUND($H803*0.25,0),VLOOKUP($H803,'Office of Allowances Appendix B'!$A$1:$E$266,3,FALSE))</f>
        <v>40</v>
      </c>
      <c r="P803" s="24">
        <f>IF($H803&gt;265,ROUND($H803*0.4,0),VLOOKUP($H803,'Office of Allowances Appendix B'!$A$1:$E$266,4,FALSE))</f>
        <v>64</v>
      </c>
      <c r="Q803" s="24">
        <f t="shared" si="53"/>
        <v>32</v>
      </c>
    </row>
    <row r="804" spans="1:17" x14ac:dyDescent="0.3">
      <c r="A804" s="80" t="s">
        <v>1611</v>
      </c>
      <c r="B804" s="80" t="s">
        <v>1617</v>
      </c>
      <c r="C804" s="80" t="s">
        <v>1618</v>
      </c>
      <c r="D804" s="80"/>
      <c r="E804" s="81">
        <v>46023</v>
      </c>
      <c r="F804" s="81">
        <v>46173</v>
      </c>
      <c r="G804" s="80">
        <v>167</v>
      </c>
      <c r="H804" s="80">
        <v>165</v>
      </c>
      <c r="I804" s="80">
        <f t="shared" si="55"/>
        <v>332</v>
      </c>
      <c r="J804" s="82">
        <v>42064</v>
      </c>
      <c r="K804" s="80">
        <v>2</v>
      </c>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3">
      <c r="A805" s="80" t="s">
        <v>1611</v>
      </c>
      <c r="B805" s="80" t="s">
        <v>1617</v>
      </c>
      <c r="C805" s="80" t="s">
        <v>1618</v>
      </c>
      <c r="D805" s="80" t="s">
        <v>113</v>
      </c>
      <c r="E805" s="81">
        <v>46174</v>
      </c>
      <c r="F805" s="81">
        <v>46295</v>
      </c>
      <c r="G805" s="80">
        <v>211</v>
      </c>
      <c r="H805" s="80">
        <v>170</v>
      </c>
      <c r="I805" s="80">
        <f t="shared" si="55"/>
        <v>381</v>
      </c>
      <c r="J805" s="82">
        <v>42064</v>
      </c>
      <c r="K805" s="80">
        <v>2</v>
      </c>
      <c r="L805" s="80">
        <v>12034</v>
      </c>
      <c r="N805" s="24">
        <f>IF($H805&gt;265,ROUND($H805*0.15,0),VLOOKUP($H805,'Office of Allowances Appendix B'!$A$1:$E$266,2,FALSE))</f>
        <v>26</v>
      </c>
      <c r="O805" s="24">
        <f>IF($H805&gt;265,ROUND($H805*0.25,0),VLOOKUP($H805,'Office of Allowances Appendix B'!$A$1:$E$266,3,FALSE))</f>
        <v>42</v>
      </c>
      <c r="P805" s="24">
        <f>IF($H805&gt;265,ROUND($H805*0.4,0),VLOOKUP($H805,'Office of Allowances Appendix B'!$A$1:$E$266,4,FALSE))</f>
        <v>68</v>
      </c>
      <c r="Q805" s="24">
        <f t="shared" si="56"/>
        <v>34</v>
      </c>
    </row>
    <row r="806" spans="1:17" x14ac:dyDescent="0.3">
      <c r="A806" s="80" t="s">
        <v>1611</v>
      </c>
      <c r="B806" s="80" t="s">
        <v>1617</v>
      </c>
      <c r="C806" s="80" t="s">
        <v>1618</v>
      </c>
      <c r="D806" s="80" t="s">
        <v>140</v>
      </c>
      <c r="E806" s="81">
        <v>46296</v>
      </c>
      <c r="F806" s="81">
        <v>46387</v>
      </c>
      <c r="G806" s="80">
        <v>167</v>
      </c>
      <c r="H806" s="80">
        <v>165</v>
      </c>
      <c r="I806" s="80">
        <f t="shared" si="55"/>
        <v>332</v>
      </c>
      <c r="J806" s="82">
        <v>42064</v>
      </c>
      <c r="K806" s="80">
        <v>2</v>
      </c>
      <c r="L806" s="80">
        <v>12034</v>
      </c>
      <c r="N806" s="24">
        <f>IF($H806&gt;265,ROUND($H806*0.15,0),VLOOKUP($H806,'Office of Allowances Appendix B'!$A$1:$E$266,2,FALSE))</f>
        <v>25</v>
      </c>
      <c r="O806" s="24">
        <f>IF($H806&gt;265,ROUND($H806*0.25,0),VLOOKUP($H806,'Office of Allowances Appendix B'!$A$1:$E$266,3,FALSE))</f>
        <v>41</v>
      </c>
      <c r="P806" s="24">
        <f>IF($H806&gt;265,ROUND($H806*0.4,0),VLOOKUP($H806,'Office of Allowances Appendix B'!$A$1:$E$266,4,FALSE))</f>
        <v>66</v>
      </c>
      <c r="Q806" s="24">
        <f t="shared" si="56"/>
        <v>33</v>
      </c>
    </row>
    <row r="807" spans="1:17" x14ac:dyDescent="0.3">
      <c r="A807" s="80" t="s">
        <v>1619</v>
      </c>
      <c r="B807" s="80" t="s">
        <v>1620</v>
      </c>
      <c r="C807" s="80" t="s">
        <v>1621</v>
      </c>
      <c r="D807" s="80" t="s">
        <v>113</v>
      </c>
      <c r="E807" s="81">
        <v>46023</v>
      </c>
      <c r="F807" s="81">
        <v>46387</v>
      </c>
      <c r="G807" s="80">
        <v>55</v>
      </c>
      <c r="H807" s="80">
        <v>43</v>
      </c>
      <c r="I807" s="80">
        <f t="shared" si="55"/>
        <v>98</v>
      </c>
      <c r="J807" s="82">
        <v>45566</v>
      </c>
      <c r="K807" s="80"/>
      <c r="L807" s="80">
        <v>11074</v>
      </c>
      <c r="N807" s="24">
        <f>IF($H807&gt;265,ROUND($H807*0.15,0),VLOOKUP($H807,'Office of Allowances Appendix B'!$A$1:$E$266,2,FALSE))</f>
        <v>6</v>
      </c>
      <c r="O807" s="24">
        <f>IF($H807&gt;265,ROUND($H807*0.25,0),VLOOKUP($H807,'Office of Allowances Appendix B'!$A$1:$E$266,3,FALSE))</f>
        <v>11</v>
      </c>
      <c r="P807" s="24">
        <f>IF($H807&gt;265,ROUND($H807*0.4,0),VLOOKUP($H807,'Office of Allowances Appendix B'!$A$1:$E$266,4,FALSE))</f>
        <v>17</v>
      </c>
      <c r="Q807" s="24">
        <f t="shared" si="56"/>
        <v>9</v>
      </c>
    </row>
    <row r="808" spans="1:17" x14ac:dyDescent="0.3">
      <c r="A808" s="80" t="s">
        <v>1622</v>
      </c>
      <c r="B808" s="80" t="s">
        <v>109</v>
      </c>
      <c r="C808" s="80" t="s">
        <v>1623</v>
      </c>
      <c r="D808" s="80" t="s">
        <v>113</v>
      </c>
      <c r="E808" s="81">
        <v>46023</v>
      </c>
      <c r="F808" s="81">
        <v>46387</v>
      </c>
      <c r="G808" s="80">
        <v>177</v>
      </c>
      <c r="H808" s="80">
        <v>82</v>
      </c>
      <c r="I808" s="80">
        <f t="shared" si="55"/>
        <v>259</v>
      </c>
      <c r="J808" s="82">
        <v>42522</v>
      </c>
      <c r="K808" s="80" t="s">
        <v>1624</v>
      </c>
      <c r="L808" s="80">
        <v>11815</v>
      </c>
      <c r="N808" s="24">
        <f>IF($H808&gt;265,ROUND($H808*0.15,0),VLOOKUP($H808,'Office of Allowances Appendix B'!$A$1:$E$266,2,FALSE))</f>
        <v>12</v>
      </c>
      <c r="O808" s="24">
        <f>IF($H808&gt;265,ROUND($H808*0.25,0),VLOOKUP($H808,'Office of Allowances Appendix B'!$A$1:$E$266,3,FALSE))</f>
        <v>21</v>
      </c>
      <c r="P808" s="24">
        <f>IF($H808&gt;265,ROUND($H808*0.4,0),VLOOKUP($H808,'Office of Allowances Appendix B'!$A$1:$E$266,4,FALSE))</f>
        <v>33</v>
      </c>
      <c r="Q808" s="24">
        <f t="shared" si="56"/>
        <v>16</v>
      </c>
    </row>
    <row r="809" spans="1:17" x14ac:dyDescent="0.3">
      <c r="A809" s="80" t="s">
        <v>1622</v>
      </c>
      <c r="B809" s="80" t="s">
        <v>1625</v>
      </c>
      <c r="C809" s="80" t="s">
        <v>1626</v>
      </c>
      <c r="D809" s="80" t="s">
        <v>113</v>
      </c>
      <c r="E809" s="81">
        <v>46023</v>
      </c>
      <c r="F809" s="81">
        <v>46387</v>
      </c>
      <c r="G809" s="80">
        <v>186</v>
      </c>
      <c r="H809" s="80">
        <v>80</v>
      </c>
      <c r="I809" s="80">
        <f t="shared" si="55"/>
        <v>266</v>
      </c>
      <c r="J809" s="82">
        <v>46204</v>
      </c>
      <c r="K809" s="80" t="s">
        <v>1624</v>
      </c>
      <c r="L809" s="80">
        <v>11035</v>
      </c>
      <c r="N809" s="24">
        <f>IF($H809&gt;265,ROUND($H809*0.15,0),VLOOKUP($H809,'Office of Allowances Appendix B'!$A$1:$E$266,2,FALSE))</f>
        <v>12</v>
      </c>
      <c r="O809" s="24">
        <f>IF($H809&gt;265,ROUND($H809*0.25,0),VLOOKUP($H809,'Office of Allowances Appendix B'!$A$1:$E$266,3,FALSE))</f>
        <v>20</v>
      </c>
      <c r="P809" s="24">
        <f>IF($H809&gt;265,ROUND($H809*0.4,0),VLOOKUP($H809,'Office of Allowances Appendix B'!$A$1:$E$266,4,FALSE))</f>
        <v>32</v>
      </c>
      <c r="Q809" s="24">
        <f t="shared" si="56"/>
        <v>16</v>
      </c>
    </row>
    <row r="810" spans="1:17" x14ac:dyDescent="0.3">
      <c r="A810" s="80" t="s">
        <v>1622</v>
      </c>
      <c r="B810" s="80" t="s">
        <v>1627</v>
      </c>
      <c r="C810" s="80" t="s">
        <v>1628</v>
      </c>
      <c r="D810" s="80" t="s">
        <v>113</v>
      </c>
      <c r="E810" s="81">
        <v>46023</v>
      </c>
      <c r="F810" s="81">
        <v>46387</v>
      </c>
      <c r="G810" s="80">
        <v>130</v>
      </c>
      <c r="H810" s="80">
        <v>80</v>
      </c>
      <c r="I810" s="80">
        <f t="shared" si="55"/>
        <v>210</v>
      </c>
      <c r="J810" s="82">
        <v>45231</v>
      </c>
      <c r="K810" s="80" t="s">
        <v>1629</v>
      </c>
      <c r="L810" s="80">
        <v>10356</v>
      </c>
      <c r="N810" s="24">
        <f>IF($H810&gt;265,ROUND($H810*0.15,0),VLOOKUP($H810,'Office of Allowances Appendix B'!$A$1:$E$266,2,FALSE))</f>
        <v>12</v>
      </c>
      <c r="O810" s="24">
        <f>IF($H810&gt;265,ROUND($H810*0.25,0),VLOOKUP($H810,'Office of Allowances Appendix B'!$A$1:$E$266,3,FALSE))</f>
        <v>20</v>
      </c>
      <c r="P810" s="24">
        <f>IF($H810&gt;265,ROUND($H810*0.4,0),VLOOKUP($H810,'Office of Allowances Appendix B'!$A$1:$E$266,4,FALSE))</f>
        <v>32</v>
      </c>
      <c r="Q810" s="24">
        <f t="shared" si="56"/>
        <v>16</v>
      </c>
    </row>
    <row r="811" spans="1:17" x14ac:dyDescent="0.3">
      <c r="A811" s="80" t="s">
        <v>1622</v>
      </c>
      <c r="B811" s="80" t="s">
        <v>1630</v>
      </c>
      <c r="C811" s="80" t="s">
        <v>1631</v>
      </c>
      <c r="D811" s="80" t="s">
        <v>113</v>
      </c>
      <c r="E811" s="81">
        <v>46023</v>
      </c>
      <c r="F811" s="81">
        <v>46387</v>
      </c>
      <c r="G811" s="80">
        <v>177</v>
      </c>
      <c r="H811" s="80">
        <v>102</v>
      </c>
      <c r="I811" s="80">
        <f t="shared" si="55"/>
        <v>279</v>
      </c>
      <c r="J811" s="82">
        <v>45323</v>
      </c>
      <c r="K811" s="80" t="s">
        <v>1624</v>
      </c>
      <c r="L811" s="80">
        <v>10359</v>
      </c>
      <c r="N811" s="24">
        <f>IF($H811&gt;265,ROUND($H811*0.15,0),VLOOKUP($H811,'Office of Allowances Appendix B'!$A$1:$E$266,2,FALSE))</f>
        <v>15</v>
      </c>
      <c r="O811" s="24">
        <f>IF($H811&gt;265,ROUND($H811*0.25,0),VLOOKUP($H811,'Office of Allowances Appendix B'!$A$1:$E$266,3,FALSE))</f>
        <v>26</v>
      </c>
      <c r="P811" s="24">
        <f>IF($H811&gt;265,ROUND($H811*0.4,0),VLOOKUP($H811,'Office of Allowances Appendix B'!$A$1:$E$266,4,FALSE))</f>
        <v>41</v>
      </c>
      <c r="Q811" s="24">
        <f t="shared" si="56"/>
        <v>20</v>
      </c>
    </row>
    <row r="812" spans="1:17" x14ac:dyDescent="0.3">
      <c r="A812" s="80" t="s">
        <v>1622</v>
      </c>
      <c r="B812" s="80" t="s">
        <v>1632</v>
      </c>
      <c r="C812" s="80" t="s">
        <v>1633</v>
      </c>
      <c r="D812" s="80" t="s">
        <v>113</v>
      </c>
      <c r="E812" s="81">
        <v>46023</v>
      </c>
      <c r="F812" s="81">
        <v>46387</v>
      </c>
      <c r="G812" s="80">
        <v>162</v>
      </c>
      <c r="H812" s="80">
        <v>71</v>
      </c>
      <c r="I812" s="80">
        <f t="shared" si="55"/>
        <v>233</v>
      </c>
      <c r="J812" s="82">
        <v>46174</v>
      </c>
      <c r="K812" s="80" t="s">
        <v>2314</v>
      </c>
      <c r="L812" s="80">
        <v>10357</v>
      </c>
      <c r="N812" s="24">
        <f>IF($H812&gt;265,ROUND($H812*0.15,0),VLOOKUP($H812,'Office of Allowances Appendix B'!$A$1:$E$266,2,FALSE))</f>
        <v>11</v>
      </c>
      <c r="O812" s="24">
        <f>IF($H812&gt;265,ROUND($H812*0.25,0),VLOOKUP($H812,'Office of Allowances Appendix B'!$A$1:$E$266,3,FALSE))</f>
        <v>18</v>
      </c>
      <c r="P812" s="24">
        <f>IF($H812&gt;265,ROUND($H812*0.4,0),VLOOKUP($H812,'Office of Allowances Appendix B'!$A$1:$E$266,4,FALSE))</f>
        <v>28</v>
      </c>
      <c r="Q812" s="24">
        <f t="shared" si="56"/>
        <v>14</v>
      </c>
    </row>
    <row r="813" spans="1:17" x14ac:dyDescent="0.3">
      <c r="A813" s="80" t="s">
        <v>1622</v>
      </c>
      <c r="B813" s="80" t="s">
        <v>1634</v>
      </c>
      <c r="C813" s="80" t="s">
        <v>1635</v>
      </c>
      <c r="D813" s="80" t="s">
        <v>113</v>
      </c>
      <c r="E813" s="81">
        <v>46023</v>
      </c>
      <c r="F813" s="81">
        <v>46387</v>
      </c>
      <c r="G813" s="80">
        <v>145</v>
      </c>
      <c r="H813" s="80">
        <v>74</v>
      </c>
      <c r="I813" s="80">
        <f t="shared" si="55"/>
        <v>219</v>
      </c>
      <c r="J813" s="82">
        <v>45231</v>
      </c>
      <c r="K813" s="80" t="s">
        <v>1636</v>
      </c>
      <c r="L813" s="80">
        <v>10358</v>
      </c>
      <c r="N813" s="24">
        <f>IF($H813&gt;265,ROUND($H813*0.15,0),VLOOKUP($H813,'Office of Allowances Appendix B'!$A$1:$E$266,2,FALSE))</f>
        <v>11</v>
      </c>
      <c r="O813" s="24">
        <f>IF($H813&gt;265,ROUND($H813*0.25,0),VLOOKUP($H813,'Office of Allowances Appendix B'!$A$1:$E$266,3,FALSE))</f>
        <v>19</v>
      </c>
      <c r="P813" s="24">
        <f>IF($H813&gt;265,ROUND($H813*0.4,0),VLOOKUP($H813,'Office of Allowances Appendix B'!$A$1:$E$266,4,FALSE))</f>
        <v>29</v>
      </c>
      <c r="Q813" s="24">
        <f t="shared" si="56"/>
        <v>15</v>
      </c>
    </row>
    <row r="814" spans="1:17" x14ac:dyDescent="0.3">
      <c r="A814" s="80" t="s">
        <v>1622</v>
      </c>
      <c r="B814" s="80" t="s">
        <v>1637</v>
      </c>
      <c r="C814" s="80" t="s">
        <v>1638</v>
      </c>
      <c r="D814" s="80" t="s">
        <v>113</v>
      </c>
      <c r="E814" s="81">
        <v>46023</v>
      </c>
      <c r="F814" s="81">
        <v>46387</v>
      </c>
      <c r="G814" s="80">
        <v>177</v>
      </c>
      <c r="H814" s="80">
        <v>82</v>
      </c>
      <c r="I814" s="80">
        <f t="shared" si="55"/>
        <v>259</v>
      </c>
      <c r="J814" s="82">
        <v>42522</v>
      </c>
      <c r="K814" s="80" t="s">
        <v>1624</v>
      </c>
      <c r="L814" s="80">
        <v>11037</v>
      </c>
      <c r="N814" s="24">
        <f>IF($H814&gt;265,ROUND($H814*0.15,0),VLOOKUP($H814,'Office of Allowances Appendix B'!$A$1:$E$266,2,FALSE))</f>
        <v>12</v>
      </c>
      <c r="O814" s="24">
        <f>IF($H814&gt;265,ROUND($H814*0.25,0),VLOOKUP($H814,'Office of Allowances Appendix B'!$A$1:$E$266,3,FALSE))</f>
        <v>21</v>
      </c>
      <c r="P814" s="24">
        <f>IF($H814&gt;265,ROUND($H814*0.4,0),VLOOKUP($H814,'Office of Allowances Appendix B'!$A$1:$E$266,4,FALSE))</f>
        <v>33</v>
      </c>
      <c r="Q814" s="24">
        <f t="shared" si="56"/>
        <v>16</v>
      </c>
    </row>
    <row r="815" spans="1:17" x14ac:dyDescent="0.3">
      <c r="A815" s="80" t="s">
        <v>1639</v>
      </c>
      <c r="B815" s="80" t="s">
        <v>109</v>
      </c>
      <c r="C815" s="80" t="s">
        <v>1640</v>
      </c>
      <c r="D815" s="80" t="s">
        <v>113</v>
      </c>
      <c r="E815" s="81">
        <v>46023</v>
      </c>
      <c r="F815" s="81">
        <v>46387</v>
      </c>
      <c r="G815" s="80">
        <v>250</v>
      </c>
      <c r="H815" s="80">
        <v>145</v>
      </c>
      <c r="I815" s="80">
        <f t="shared" si="55"/>
        <v>395</v>
      </c>
      <c r="J815" s="82">
        <v>45778</v>
      </c>
      <c r="K815" s="80"/>
      <c r="L815" s="80">
        <v>11905</v>
      </c>
      <c r="N815" s="24">
        <f>IF($H815&gt;265,ROUND($H815*0.15,0),VLOOKUP($H815,'Office of Allowances Appendix B'!$A$1:$E$266,2,FALSE))</f>
        <v>22</v>
      </c>
      <c r="O815" s="24">
        <f>IF($H815&gt;265,ROUND($H815*0.25,0),VLOOKUP($H815,'Office of Allowances Appendix B'!$A$1:$E$266,3,FALSE))</f>
        <v>36</v>
      </c>
      <c r="P815" s="24">
        <f>IF($H815&gt;265,ROUND($H815*0.4,0),VLOOKUP($H815,'Office of Allowances Appendix B'!$A$1:$E$266,4,FALSE))</f>
        <v>58</v>
      </c>
      <c r="Q815" s="24">
        <f t="shared" si="56"/>
        <v>29</v>
      </c>
    </row>
    <row r="816" spans="1:17" x14ac:dyDescent="0.3">
      <c r="A816" s="80" t="s">
        <v>1639</v>
      </c>
      <c r="B816" s="80" t="s">
        <v>1641</v>
      </c>
      <c r="C816" s="80" t="s">
        <v>1642</v>
      </c>
      <c r="D816" s="80" t="s">
        <v>113</v>
      </c>
      <c r="E816" s="81">
        <v>46023</v>
      </c>
      <c r="F816" s="81">
        <v>46387</v>
      </c>
      <c r="G816" s="80">
        <v>250</v>
      </c>
      <c r="H816" s="80">
        <v>145</v>
      </c>
      <c r="I816" s="80">
        <f t="shared" si="55"/>
        <v>395</v>
      </c>
      <c r="J816" s="82">
        <v>45778</v>
      </c>
      <c r="K816" s="80"/>
      <c r="L816" s="80">
        <v>10805</v>
      </c>
      <c r="N816" s="24">
        <f>IF($H816&gt;265,ROUND($H816*0.15,0),VLOOKUP($H816,'Office of Allowances Appendix B'!$A$1:$E$266,2,FALSE))</f>
        <v>22</v>
      </c>
      <c r="O816" s="24">
        <f>IF($H816&gt;265,ROUND($H816*0.25,0),VLOOKUP($H816,'Office of Allowances Appendix B'!$A$1:$E$266,3,FALSE))</f>
        <v>36</v>
      </c>
      <c r="P816" s="24">
        <f>IF($H816&gt;265,ROUND($H816*0.4,0),VLOOKUP($H816,'Office of Allowances Appendix B'!$A$1:$E$266,4,FALSE))</f>
        <v>58</v>
      </c>
      <c r="Q816" s="24">
        <f t="shared" si="56"/>
        <v>29</v>
      </c>
    </row>
    <row r="817" spans="1:17" x14ac:dyDescent="0.3">
      <c r="A817" s="80" t="s">
        <v>1643</v>
      </c>
      <c r="B817" s="80" t="s">
        <v>109</v>
      </c>
      <c r="C817" s="80" t="s">
        <v>1644</v>
      </c>
      <c r="D817" s="80" t="s">
        <v>113</v>
      </c>
      <c r="E817" s="81">
        <v>46023</v>
      </c>
      <c r="F817" s="81">
        <v>46387</v>
      </c>
      <c r="G817" s="80">
        <v>84</v>
      </c>
      <c r="H817" s="80">
        <v>58</v>
      </c>
      <c r="I817" s="80">
        <f t="shared" si="55"/>
        <v>142</v>
      </c>
      <c r="J817" s="82">
        <v>41244</v>
      </c>
      <c r="K817" s="80"/>
      <c r="L817" s="80">
        <v>11753</v>
      </c>
      <c r="N817" s="24">
        <f>IF($H817&gt;265,ROUND($H817*0.15,0),VLOOKUP($H817,'Office of Allowances Appendix B'!$A$1:$E$266,2,FALSE))</f>
        <v>9</v>
      </c>
      <c r="O817" s="24">
        <f>IF($H817&gt;265,ROUND($H817*0.25,0),VLOOKUP($H817,'Office of Allowances Appendix B'!$A$1:$E$266,3,FALSE))</f>
        <v>15</v>
      </c>
      <c r="P817" s="24">
        <f>IF($H817&gt;265,ROUND($H817*0.4,0),VLOOKUP($H817,'Office of Allowances Appendix B'!$A$1:$E$266,4,FALSE))</f>
        <v>23</v>
      </c>
      <c r="Q817" s="24">
        <f t="shared" si="56"/>
        <v>11</v>
      </c>
    </row>
    <row r="818" spans="1:17" x14ac:dyDescent="0.3">
      <c r="A818" s="80" t="s">
        <v>1643</v>
      </c>
      <c r="B818" s="80" t="s">
        <v>1645</v>
      </c>
      <c r="C818" s="80" t="s">
        <v>1646</v>
      </c>
      <c r="D818" s="80" t="s">
        <v>113</v>
      </c>
      <c r="E818" s="81">
        <v>46023</v>
      </c>
      <c r="F818" s="81">
        <v>46387</v>
      </c>
      <c r="G818" s="80">
        <v>114</v>
      </c>
      <c r="H818" s="80">
        <v>87</v>
      </c>
      <c r="I818" s="80">
        <f t="shared" si="55"/>
        <v>201</v>
      </c>
      <c r="J818" s="82">
        <v>42005</v>
      </c>
      <c r="K818" s="80"/>
      <c r="L818" s="80">
        <v>11026</v>
      </c>
      <c r="N818" s="24">
        <f>IF($H818&gt;265,ROUND($H818*0.15,0),VLOOKUP($H818,'Office of Allowances Appendix B'!$A$1:$E$266,2,FALSE))</f>
        <v>13</v>
      </c>
      <c r="O818" s="24">
        <f>IF($H818&gt;265,ROUND($H818*0.25,0),VLOOKUP($H818,'Office of Allowances Appendix B'!$A$1:$E$266,3,FALSE))</f>
        <v>22</v>
      </c>
      <c r="P818" s="24">
        <f>IF($H818&gt;265,ROUND($H818*0.4,0),VLOOKUP($H818,'Office of Allowances Appendix B'!$A$1:$E$266,4,FALSE))</f>
        <v>35</v>
      </c>
      <c r="Q818" s="24">
        <f t="shared" si="56"/>
        <v>17</v>
      </c>
    </row>
    <row r="819" spans="1:17" x14ac:dyDescent="0.3">
      <c r="A819" s="80" t="s">
        <v>1643</v>
      </c>
      <c r="B819" s="80" t="s">
        <v>1647</v>
      </c>
      <c r="C819" s="80" t="s">
        <v>1648</v>
      </c>
      <c r="D819" s="80" t="s">
        <v>113</v>
      </c>
      <c r="E819" s="81">
        <v>46023</v>
      </c>
      <c r="F819" s="81">
        <v>46387</v>
      </c>
      <c r="G819" s="80">
        <v>114</v>
      </c>
      <c r="H819" s="80">
        <v>81</v>
      </c>
      <c r="I819" s="80">
        <f t="shared" si="55"/>
        <v>195</v>
      </c>
      <c r="J819" s="82">
        <v>41214</v>
      </c>
      <c r="K819" s="80"/>
      <c r="L819" s="80">
        <v>12337</v>
      </c>
      <c r="N819" s="24">
        <f>IF($H819&gt;265,ROUND($H819*0.15,0),VLOOKUP($H819,'Office of Allowances Appendix B'!$A$1:$E$266,2,FALSE))</f>
        <v>12</v>
      </c>
      <c r="O819" s="24">
        <f>IF($H819&gt;265,ROUND($H819*0.25,0),VLOOKUP($H819,'Office of Allowances Appendix B'!$A$1:$E$266,3,FALSE))</f>
        <v>20</v>
      </c>
      <c r="P819" s="24">
        <f>IF($H819&gt;265,ROUND($H819*0.4,0),VLOOKUP($H819,'Office of Allowances Appendix B'!$A$1:$E$266,4,FALSE))</f>
        <v>33</v>
      </c>
      <c r="Q819" s="24">
        <f t="shared" si="56"/>
        <v>16</v>
      </c>
    </row>
    <row r="820" spans="1:17" x14ac:dyDescent="0.3">
      <c r="A820" s="80" t="s">
        <v>1643</v>
      </c>
      <c r="B820" s="80" t="s">
        <v>1649</v>
      </c>
      <c r="C820" s="80" t="s">
        <v>1650</v>
      </c>
      <c r="D820" s="80" t="s">
        <v>113</v>
      </c>
      <c r="E820" s="81">
        <v>46023</v>
      </c>
      <c r="F820" s="81">
        <v>46387</v>
      </c>
      <c r="G820" s="80">
        <v>173</v>
      </c>
      <c r="H820" s="80">
        <v>99</v>
      </c>
      <c r="I820" s="80">
        <f t="shared" si="55"/>
        <v>272</v>
      </c>
      <c r="J820" s="82">
        <v>42005</v>
      </c>
      <c r="K820" s="80"/>
      <c r="L820" s="80">
        <v>11076</v>
      </c>
      <c r="N820" s="24">
        <f>IF($H820&gt;265,ROUND($H820*0.15,0),VLOOKUP($H820,'Office of Allowances Appendix B'!$A$1:$E$266,2,FALSE))</f>
        <v>15</v>
      </c>
      <c r="O820" s="24">
        <f>IF($H820&gt;265,ROUND($H820*0.25,0),VLOOKUP($H820,'Office of Allowances Appendix B'!$A$1:$E$266,3,FALSE))</f>
        <v>25</v>
      </c>
      <c r="P820" s="24">
        <f>IF($H820&gt;265,ROUND($H820*0.4,0),VLOOKUP($H820,'Office of Allowances Appendix B'!$A$1:$E$266,4,FALSE))</f>
        <v>40</v>
      </c>
      <c r="Q820" s="24">
        <f t="shared" si="56"/>
        <v>19</v>
      </c>
    </row>
    <row r="821" spans="1:17" x14ac:dyDescent="0.3">
      <c r="A821" s="80" t="s">
        <v>1651</v>
      </c>
      <c r="B821" s="80" t="s">
        <v>109</v>
      </c>
      <c r="C821" s="80" t="s">
        <v>1652</v>
      </c>
      <c r="D821" s="80" t="s">
        <v>113</v>
      </c>
      <c r="E821" s="81">
        <v>46023</v>
      </c>
      <c r="F821" s="81">
        <v>46387</v>
      </c>
      <c r="G821" s="80">
        <v>129</v>
      </c>
      <c r="H821" s="80">
        <v>51</v>
      </c>
      <c r="I821" s="80">
        <f t="shared" si="55"/>
        <v>180</v>
      </c>
      <c r="J821" s="82">
        <v>46143</v>
      </c>
      <c r="K821" s="80"/>
      <c r="L821" s="80">
        <v>11799</v>
      </c>
      <c r="N821" s="24">
        <f>IF($H821&gt;265,ROUND($H821*0.15,0),VLOOKUP($H821,'Office of Allowances Appendix B'!$A$1:$E$266,2,FALSE))</f>
        <v>8</v>
      </c>
      <c r="O821" s="24">
        <f>IF($H821&gt;265,ROUND($H821*0.25,0),VLOOKUP($H821,'Office of Allowances Appendix B'!$A$1:$E$266,3,FALSE))</f>
        <v>13</v>
      </c>
      <c r="P821" s="24">
        <f>IF($H821&gt;265,ROUND($H821*0.4,0),VLOOKUP($H821,'Office of Allowances Appendix B'!$A$1:$E$266,4,FALSE))</f>
        <v>20</v>
      </c>
      <c r="Q821" s="24">
        <f t="shared" si="56"/>
        <v>10</v>
      </c>
    </row>
    <row r="822" spans="1:17" x14ac:dyDescent="0.3">
      <c r="A822" s="80" t="s">
        <v>1651</v>
      </c>
      <c r="B822" s="80" t="s">
        <v>1653</v>
      </c>
      <c r="C822" s="80" t="s">
        <v>1654</v>
      </c>
      <c r="D822" s="80" t="s">
        <v>113</v>
      </c>
      <c r="E822" s="81">
        <v>46023</v>
      </c>
      <c r="F822" s="81">
        <v>46387</v>
      </c>
      <c r="G822" s="80">
        <v>213</v>
      </c>
      <c r="H822" s="80">
        <v>67</v>
      </c>
      <c r="I822" s="80">
        <f t="shared" si="55"/>
        <v>280</v>
      </c>
      <c r="J822" s="82">
        <v>46143</v>
      </c>
      <c r="K822" s="80"/>
      <c r="L822" s="80">
        <v>10300</v>
      </c>
      <c r="N822" s="24">
        <f>IF($H822&gt;265,ROUND($H822*0.15,0),VLOOKUP($H822,'Office of Allowances Appendix B'!$A$1:$E$266,2,FALSE))</f>
        <v>10</v>
      </c>
      <c r="O822" s="24">
        <f>IF($H822&gt;265,ROUND($H822*0.25,0),VLOOKUP($H822,'Office of Allowances Appendix B'!$A$1:$E$266,3,FALSE))</f>
        <v>17</v>
      </c>
      <c r="P822" s="24">
        <f>IF($H822&gt;265,ROUND($H822*0.4,0),VLOOKUP($H822,'Office of Allowances Appendix B'!$A$1:$E$266,4,FALSE))</f>
        <v>27</v>
      </c>
      <c r="Q822" s="24">
        <f t="shared" si="56"/>
        <v>13</v>
      </c>
    </row>
    <row r="823" spans="1:17" x14ac:dyDescent="0.3">
      <c r="A823" s="80" t="s">
        <v>1655</v>
      </c>
      <c r="B823" s="80" t="s">
        <v>109</v>
      </c>
      <c r="C823" s="80" t="s">
        <v>1656</v>
      </c>
      <c r="D823" s="80" t="s">
        <v>113</v>
      </c>
      <c r="E823" s="81">
        <v>46023</v>
      </c>
      <c r="F823" s="81">
        <v>46387</v>
      </c>
      <c r="G823" s="80">
        <v>62</v>
      </c>
      <c r="H823" s="80">
        <v>60</v>
      </c>
      <c r="I823" s="80">
        <f t="shared" si="55"/>
        <v>122</v>
      </c>
      <c r="J823" s="82">
        <v>41487</v>
      </c>
      <c r="K823" s="80"/>
      <c r="L823" s="80">
        <v>11873</v>
      </c>
      <c r="N823" s="24">
        <f>IF($H823&gt;265,ROUND($H823*0.15,0),VLOOKUP($H823,'Office of Allowances Appendix B'!$A$1:$E$266,2,FALSE))</f>
        <v>9</v>
      </c>
      <c r="O823" s="24">
        <f>IF($H823&gt;265,ROUND($H823*0.25,0),VLOOKUP($H823,'Office of Allowances Appendix B'!$A$1:$E$266,3,FALSE))</f>
        <v>15</v>
      </c>
      <c r="P823" s="24">
        <f>IF($H823&gt;265,ROUND($H823*0.4,0),VLOOKUP($H823,'Office of Allowances Appendix B'!$A$1:$E$266,4,FALSE))</f>
        <v>24</v>
      </c>
      <c r="Q823" s="24">
        <f t="shared" si="56"/>
        <v>12</v>
      </c>
    </row>
    <row r="824" spans="1:17" x14ac:dyDescent="0.3">
      <c r="A824" s="80" t="s">
        <v>1655</v>
      </c>
      <c r="B824" s="80" t="s">
        <v>1657</v>
      </c>
      <c r="C824" s="80" t="s">
        <v>1658</v>
      </c>
      <c r="D824" s="80" t="s">
        <v>113</v>
      </c>
      <c r="E824" s="81">
        <v>46023</v>
      </c>
      <c r="F824" s="81">
        <v>46387</v>
      </c>
      <c r="G824" s="80">
        <v>175</v>
      </c>
      <c r="H824" s="80">
        <v>102</v>
      </c>
      <c r="I824" s="80">
        <f t="shared" si="55"/>
        <v>277</v>
      </c>
      <c r="J824" s="82">
        <v>46174</v>
      </c>
      <c r="K824" s="80"/>
      <c r="L824" s="80">
        <v>10091</v>
      </c>
      <c r="N824" s="24">
        <f>IF($H824&gt;265,ROUND($H824*0.15,0),VLOOKUP($H824,'Office of Allowances Appendix B'!$A$1:$E$266,2,FALSE))</f>
        <v>15</v>
      </c>
      <c r="O824" s="24">
        <f>IF($H824&gt;265,ROUND($H824*0.25,0),VLOOKUP($H824,'Office of Allowances Appendix B'!$A$1:$E$266,3,FALSE))</f>
        <v>26</v>
      </c>
      <c r="P824" s="24">
        <f>IF($H824&gt;265,ROUND($H824*0.4,0),VLOOKUP($H824,'Office of Allowances Appendix B'!$A$1:$E$266,4,FALSE))</f>
        <v>41</v>
      </c>
      <c r="Q824" s="24">
        <f t="shared" si="56"/>
        <v>20</v>
      </c>
    </row>
    <row r="825" spans="1:17" x14ac:dyDescent="0.3">
      <c r="A825" s="80" t="s">
        <v>1655</v>
      </c>
      <c r="B825" s="80" t="s">
        <v>1659</v>
      </c>
      <c r="C825" s="80" t="s">
        <v>1660</v>
      </c>
      <c r="D825" s="80" t="s">
        <v>113</v>
      </c>
      <c r="E825" s="81">
        <v>46023</v>
      </c>
      <c r="F825" s="81">
        <v>46387</v>
      </c>
      <c r="G825" s="80">
        <v>133</v>
      </c>
      <c r="H825" s="80">
        <v>85</v>
      </c>
      <c r="I825" s="80">
        <f t="shared" si="55"/>
        <v>218</v>
      </c>
      <c r="J825" s="82">
        <v>41487</v>
      </c>
      <c r="K825" s="80"/>
      <c r="L825" s="80">
        <v>11670</v>
      </c>
      <c r="N825" s="24">
        <f>IF($H825&gt;265,ROUND($H825*0.15,0),VLOOKUP($H825,'Office of Allowances Appendix B'!$A$1:$E$266,2,FALSE))</f>
        <v>13</v>
      </c>
      <c r="O825" s="24">
        <f>IF($H825&gt;265,ROUND($H825*0.25,0),VLOOKUP($H825,'Office of Allowances Appendix B'!$A$1:$E$266,3,FALSE))</f>
        <v>21</v>
      </c>
      <c r="P825" s="24">
        <f>IF($H825&gt;265,ROUND($H825*0.4,0),VLOOKUP($H825,'Office of Allowances Appendix B'!$A$1:$E$266,4,FALSE))</f>
        <v>34</v>
      </c>
      <c r="Q825" s="24">
        <f t="shared" si="56"/>
        <v>17</v>
      </c>
    </row>
    <row r="826" spans="1:17" x14ac:dyDescent="0.3">
      <c r="A826" s="80" t="s">
        <v>1655</v>
      </c>
      <c r="B826" s="80" t="s">
        <v>1661</v>
      </c>
      <c r="C826" s="80" t="s">
        <v>1662</v>
      </c>
      <c r="D826" s="80" t="s">
        <v>113</v>
      </c>
      <c r="E826" s="81">
        <v>46023</v>
      </c>
      <c r="F826" s="81">
        <v>46387</v>
      </c>
      <c r="G826" s="80">
        <v>45</v>
      </c>
      <c r="H826" s="80">
        <v>76</v>
      </c>
      <c r="I826" s="80">
        <f t="shared" si="55"/>
        <v>121</v>
      </c>
      <c r="J826" s="82">
        <v>41487</v>
      </c>
      <c r="K826" s="80"/>
      <c r="L826" s="80">
        <v>12038</v>
      </c>
      <c r="N826" s="24">
        <f>IF($H826&gt;265,ROUND($H826*0.15,0),VLOOKUP($H826,'Office of Allowances Appendix B'!$A$1:$E$266,2,FALSE))</f>
        <v>11</v>
      </c>
      <c r="O826" s="24">
        <f>IF($H826&gt;265,ROUND($H826*0.25,0),VLOOKUP($H826,'Office of Allowances Appendix B'!$A$1:$E$266,3,FALSE))</f>
        <v>19</v>
      </c>
      <c r="P826" s="24">
        <f>IF($H826&gt;265,ROUND($H826*0.4,0),VLOOKUP($H826,'Office of Allowances Appendix B'!$A$1:$E$266,4,FALSE))</f>
        <v>31</v>
      </c>
      <c r="Q826" s="24">
        <f t="shared" si="56"/>
        <v>15</v>
      </c>
    </row>
    <row r="827" spans="1:17" x14ac:dyDescent="0.3">
      <c r="A827" s="80" t="s">
        <v>1663</v>
      </c>
      <c r="B827" s="80" t="s">
        <v>109</v>
      </c>
      <c r="C827" s="80" t="s">
        <v>1664</v>
      </c>
      <c r="D827" s="80" t="s">
        <v>113</v>
      </c>
      <c r="E827" s="81">
        <v>46023</v>
      </c>
      <c r="F827" s="81">
        <v>46387</v>
      </c>
      <c r="G827" s="80">
        <v>127</v>
      </c>
      <c r="H827" s="80">
        <v>95</v>
      </c>
      <c r="I827" s="80">
        <f t="shared" si="55"/>
        <v>222</v>
      </c>
      <c r="J827" s="82">
        <v>45962</v>
      </c>
      <c r="K827" s="80">
        <v>2</v>
      </c>
      <c r="L827" s="80">
        <v>11754</v>
      </c>
      <c r="N827" s="24">
        <f>IF($H827&gt;265,ROUND($H827*0.15,0),VLOOKUP($H827,'Office of Allowances Appendix B'!$A$1:$E$266,2,FALSE))</f>
        <v>14</v>
      </c>
      <c r="O827" s="24">
        <f>IF($H827&gt;265,ROUND($H827*0.25,0),VLOOKUP($H827,'Office of Allowances Appendix B'!$A$1:$E$266,3,FALSE))</f>
        <v>24</v>
      </c>
      <c r="P827" s="24">
        <f>IF($H827&gt;265,ROUND($H827*0.4,0),VLOOKUP($H827,'Office of Allowances Appendix B'!$A$1:$E$266,4,FALSE))</f>
        <v>38</v>
      </c>
      <c r="Q827" s="24">
        <f t="shared" si="56"/>
        <v>19</v>
      </c>
    </row>
    <row r="828" spans="1:17" x14ac:dyDescent="0.3">
      <c r="A828" s="80" t="s">
        <v>1663</v>
      </c>
      <c r="B828" s="80" t="s">
        <v>1665</v>
      </c>
      <c r="C828" s="80" t="s">
        <v>1666</v>
      </c>
      <c r="D828" s="80" t="s">
        <v>113</v>
      </c>
      <c r="E828" s="81">
        <v>46023</v>
      </c>
      <c r="F828" s="81">
        <v>46387</v>
      </c>
      <c r="G828" s="80">
        <v>230</v>
      </c>
      <c r="H828" s="80">
        <v>118</v>
      </c>
      <c r="I828" s="80">
        <f t="shared" si="55"/>
        <v>348</v>
      </c>
      <c r="J828" s="82">
        <v>45962</v>
      </c>
      <c r="K828" s="80"/>
      <c r="L828" s="80">
        <v>11673</v>
      </c>
      <c r="N828" s="24">
        <f>IF($H828&gt;265,ROUND($H828*0.15,0),VLOOKUP($H828,'Office of Allowances Appendix B'!$A$1:$E$266,2,FALSE))</f>
        <v>18</v>
      </c>
      <c r="O828" s="24">
        <f>IF($H828&gt;265,ROUND($H828*0.25,0),VLOOKUP($H828,'Office of Allowances Appendix B'!$A$1:$E$266,3,FALSE))</f>
        <v>30</v>
      </c>
      <c r="P828" s="24">
        <f>IF($H828&gt;265,ROUND($H828*0.4,0),VLOOKUP($H828,'Office of Allowances Appendix B'!$A$1:$E$266,4,FALSE))</f>
        <v>47</v>
      </c>
      <c r="Q828" s="24">
        <f t="shared" si="56"/>
        <v>23</v>
      </c>
    </row>
    <row r="829" spans="1:17" x14ac:dyDescent="0.3">
      <c r="A829" s="80" t="s">
        <v>1663</v>
      </c>
      <c r="B829" s="80" t="s">
        <v>1667</v>
      </c>
      <c r="C829" s="80" t="s">
        <v>1668</v>
      </c>
      <c r="D829" s="80" t="s">
        <v>113</v>
      </c>
      <c r="E829" s="81">
        <v>46023</v>
      </c>
      <c r="F829" s="81">
        <v>46387</v>
      </c>
      <c r="G829" s="80">
        <v>250</v>
      </c>
      <c r="H829" s="80">
        <v>103</v>
      </c>
      <c r="I829" s="80">
        <f t="shared" si="55"/>
        <v>353</v>
      </c>
      <c r="J829" s="82">
        <v>45962</v>
      </c>
      <c r="K829" s="80"/>
      <c r="L829" s="80">
        <v>10092</v>
      </c>
      <c r="N829" s="24">
        <f>IF($H829&gt;265,ROUND($H829*0.15,0),VLOOKUP($H829,'Office of Allowances Appendix B'!$A$1:$E$266,2,FALSE))</f>
        <v>15</v>
      </c>
      <c r="O829" s="24">
        <f>IF($H829&gt;265,ROUND($H829*0.25,0),VLOOKUP($H829,'Office of Allowances Appendix B'!$A$1:$E$266,3,FALSE))</f>
        <v>26</v>
      </c>
      <c r="P829" s="24">
        <f>IF($H829&gt;265,ROUND($H829*0.4,0),VLOOKUP($H829,'Office of Allowances Appendix B'!$A$1:$E$266,4,FALSE))</f>
        <v>41</v>
      </c>
      <c r="Q829" s="24">
        <f t="shared" si="56"/>
        <v>21</v>
      </c>
    </row>
    <row r="830" spans="1:17" x14ac:dyDescent="0.3">
      <c r="A830" s="80" t="s">
        <v>1663</v>
      </c>
      <c r="B830" s="80" t="s">
        <v>1669</v>
      </c>
      <c r="C830" s="80" t="s">
        <v>1670</v>
      </c>
      <c r="D830" s="80" t="s">
        <v>113</v>
      </c>
      <c r="E830" s="81">
        <v>46023</v>
      </c>
      <c r="F830" s="81">
        <v>46387</v>
      </c>
      <c r="G830" s="80">
        <v>220</v>
      </c>
      <c r="H830" s="80">
        <v>112</v>
      </c>
      <c r="I830" s="80">
        <f t="shared" si="55"/>
        <v>332</v>
      </c>
      <c r="J830" s="82">
        <v>45962</v>
      </c>
      <c r="K830" s="80"/>
      <c r="L830" s="80">
        <v>12292</v>
      </c>
      <c r="N830" s="24">
        <f>IF($H830&gt;265,ROUND($H830*0.15,0),VLOOKUP($H830,'Office of Allowances Appendix B'!$A$1:$E$266,2,FALSE))</f>
        <v>17</v>
      </c>
      <c r="O830" s="24">
        <f>IF($H830&gt;265,ROUND($H830*0.25,0),VLOOKUP($H830,'Office of Allowances Appendix B'!$A$1:$E$266,3,FALSE))</f>
        <v>28</v>
      </c>
      <c r="P830" s="24">
        <f>IF($H830&gt;265,ROUND($H830*0.4,0),VLOOKUP($H830,'Office of Allowances Appendix B'!$A$1:$E$266,4,FALSE))</f>
        <v>45</v>
      </c>
      <c r="Q830" s="24">
        <f t="shared" si="56"/>
        <v>22</v>
      </c>
    </row>
    <row r="831" spans="1:17" x14ac:dyDescent="0.3">
      <c r="A831" s="80" t="s">
        <v>1671</v>
      </c>
      <c r="B831" s="80" t="s">
        <v>109</v>
      </c>
      <c r="C831" s="80" t="s">
        <v>1672</v>
      </c>
      <c r="D831" s="80" t="s">
        <v>113</v>
      </c>
      <c r="E831" s="81">
        <v>46023</v>
      </c>
      <c r="F831" s="81">
        <v>46387</v>
      </c>
      <c r="G831" s="80">
        <v>110</v>
      </c>
      <c r="H831" s="80">
        <v>63</v>
      </c>
      <c r="I831" s="80">
        <f t="shared" si="55"/>
        <v>173</v>
      </c>
      <c r="J831" s="82">
        <v>46174</v>
      </c>
      <c r="K831" s="80">
        <v>2</v>
      </c>
      <c r="L831" s="80">
        <v>11875</v>
      </c>
      <c r="N831" s="24">
        <f>IF($H831&gt;265,ROUND($H831*0.15,0),VLOOKUP($H831,'Office of Allowances Appendix B'!$A$1:$E$266,2,FALSE))</f>
        <v>9</v>
      </c>
      <c r="O831" s="24">
        <f>IF($H831&gt;265,ROUND($H831*0.25,0),VLOOKUP($H831,'Office of Allowances Appendix B'!$A$1:$E$266,3,FALSE))</f>
        <v>16</v>
      </c>
      <c r="P831" s="24">
        <f>IF($H831&gt;265,ROUND($H831*0.4,0),VLOOKUP($H831,'Office of Allowances Appendix B'!$A$1:$E$266,4,FALSE))</f>
        <v>25</v>
      </c>
      <c r="Q831" s="24">
        <f t="shared" si="56"/>
        <v>13</v>
      </c>
    </row>
    <row r="832" spans="1:17" x14ac:dyDescent="0.3">
      <c r="A832" s="80" t="s">
        <v>1671</v>
      </c>
      <c r="B832" s="80" t="s">
        <v>1673</v>
      </c>
      <c r="C832" s="80" t="s">
        <v>1674</v>
      </c>
      <c r="D832" s="80" t="s">
        <v>113</v>
      </c>
      <c r="E832" s="81">
        <v>46023</v>
      </c>
      <c r="F832" s="81">
        <v>46387</v>
      </c>
      <c r="G832" s="80">
        <v>120</v>
      </c>
      <c r="H832" s="80">
        <v>77</v>
      </c>
      <c r="I832" s="80">
        <f t="shared" si="55"/>
        <v>197</v>
      </c>
      <c r="J832" s="82">
        <v>46174</v>
      </c>
      <c r="K832" s="80"/>
      <c r="L832" s="80">
        <v>11612</v>
      </c>
      <c r="N832" s="24">
        <f>IF($H832&gt;265,ROUND($H832*0.15,0),VLOOKUP($H832,'Office of Allowances Appendix B'!$A$1:$E$266,2,FALSE))</f>
        <v>12</v>
      </c>
      <c r="O832" s="24">
        <f>IF($H832&gt;265,ROUND($H832*0.25,0),VLOOKUP($H832,'Office of Allowances Appendix B'!$A$1:$E$266,3,FALSE))</f>
        <v>19</v>
      </c>
      <c r="P832" s="24">
        <f>IF($H832&gt;265,ROUND($H832*0.4,0),VLOOKUP($H832,'Office of Allowances Appendix B'!$A$1:$E$266,4,FALSE))</f>
        <v>31</v>
      </c>
      <c r="Q832" s="24">
        <f t="shared" si="56"/>
        <v>15</v>
      </c>
    </row>
    <row r="833" spans="1:17" x14ac:dyDescent="0.3">
      <c r="A833" s="80" t="s">
        <v>1671</v>
      </c>
      <c r="B833" s="80" t="s">
        <v>1675</v>
      </c>
      <c r="C833" s="80" t="s">
        <v>1676</v>
      </c>
      <c r="D833" s="80" t="s">
        <v>113</v>
      </c>
      <c r="E833" s="81">
        <v>46023</v>
      </c>
      <c r="F833" s="81">
        <v>46387</v>
      </c>
      <c r="G833" s="80">
        <v>213</v>
      </c>
      <c r="H833" s="80">
        <v>84</v>
      </c>
      <c r="I833" s="80">
        <f t="shared" si="55"/>
        <v>297</v>
      </c>
      <c r="J833" s="82">
        <v>46174</v>
      </c>
      <c r="K833" s="80"/>
      <c r="L833" s="80">
        <v>91199</v>
      </c>
      <c r="N833" s="24">
        <f>IF($H833&gt;265,ROUND($H833*0.15,0),VLOOKUP($H833,'Office of Allowances Appendix B'!$A$1:$E$266,2,FALSE))</f>
        <v>13</v>
      </c>
      <c r="O833" s="24">
        <f>IF($H833&gt;265,ROUND($H833*0.25,0),VLOOKUP($H833,'Office of Allowances Appendix B'!$A$1:$E$266,3,FALSE))</f>
        <v>21</v>
      </c>
      <c r="P833" s="24">
        <f>IF($H833&gt;265,ROUND($H833*0.4,0),VLOOKUP($H833,'Office of Allowances Appendix B'!$A$1:$E$266,4,FALSE))</f>
        <v>33</v>
      </c>
      <c r="Q833" s="24">
        <f t="shared" si="56"/>
        <v>17</v>
      </c>
    </row>
    <row r="834" spans="1:17" x14ac:dyDescent="0.3">
      <c r="A834" s="80" t="s">
        <v>1671</v>
      </c>
      <c r="B834" s="80" t="s">
        <v>1677</v>
      </c>
      <c r="C834" s="80" t="s">
        <v>1678</v>
      </c>
      <c r="D834" s="80" t="s">
        <v>113</v>
      </c>
      <c r="E834" s="81">
        <v>46023</v>
      </c>
      <c r="F834" s="81">
        <v>46387</v>
      </c>
      <c r="G834" s="80">
        <v>246</v>
      </c>
      <c r="H834" s="80">
        <v>96</v>
      </c>
      <c r="I834" s="80">
        <f t="shared" si="55"/>
        <v>342</v>
      </c>
      <c r="J834" s="82">
        <v>46174</v>
      </c>
      <c r="K834" s="80"/>
      <c r="L834" s="80">
        <v>91198</v>
      </c>
      <c r="N834" s="24">
        <f>IF($H834&gt;265,ROUND($H834*0.15,0),VLOOKUP($H834,'Office of Allowances Appendix B'!$A$1:$E$266,2,FALSE))</f>
        <v>14</v>
      </c>
      <c r="O834" s="24">
        <f>IF($H834&gt;265,ROUND($H834*0.25,0),VLOOKUP($H834,'Office of Allowances Appendix B'!$A$1:$E$266,3,FALSE))</f>
        <v>24</v>
      </c>
      <c r="P834" s="24">
        <f>IF($H834&gt;265,ROUND($H834*0.4,0),VLOOKUP($H834,'Office of Allowances Appendix B'!$A$1:$E$266,4,FALSE))</f>
        <v>39</v>
      </c>
      <c r="Q834" s="24">
        <f t="shared" si="56"/>
        <v>19</v>
      </c>
    </row>
    <row r="835" spans="1:17" x14ac:dyDescent="0.3">
      <c r="A835" s="80" t="s">
        <v>1671</v>
      </c>
      <c r="B835" s="80" t="s">
        <v>1679</v>
      </c>
      <c r="C835" s="80" t="s">
        <v>1680</v>
      </c>
      <c r="D835" s="80" t="s">
        <v>113</v>
      </c>
      <c r="E835" s="81">
        <v>46023</v>
      </c>
      <c r="F835" s="81">
        <v>46387</v>
      </c>
      <c r="G835" s="80">
        <v>103</v>
      </c>
      <c r="H835" s="80">
        <v>73</v>
      </c>
      <c r="I835" s="80">
        <f t="shared" si="55"/>
        <v>176</v>
      </c>
      <c r="J835" s="82">
        <v>46174</v>
      </c>
      <c r="K835" s="80"/>
      <c r="L835" s="80">
        <v>10302</v>
      </c>
      <c r="N835" s="24">
        <f>IF($H835&gt;265,ROUND($H835*0.15,0),VLOOKUP($H835,'Office of Allowances Appendix B'!$A$1:$E$266,2,FALSE))</f>
        <v>11</v>
      </c>
      <c r="O835" s="24">
        <f>IF($H835&gt;265,ROUND($H835*0.25,0),VLOOKUP($H835,'Office of Allowances Appendix B'!$A$1:$E$266,3,FALSE))</f>
        <v>18</v>
      </c>
      <c r="P835" s="24">
        <f>IF($H835&gt;265,ROUND($H835*0.4,0),VLOOKUP($H835,'Office of Allowances Appendix B'!$A$1:$E$266,4,FALSE))</f>
        <v>29</v>
      </c>
      <c r="Q835" s="24">
        <f t="shared" si="56"/>
        <v>15</v>
      </c>
    </row>
    <row r="836" spans="1:17" x14ac:dyDescent="0.3">
      <c r="A836" s="80" t="s">
        <v>1671</v>
      </c>
      <c r="B836" s="80" t="s">
        <v>1681</v>
      </c>
      <c r="C836" s="80" t="s">
        <v>1682</v>
      </c>
      <c r="D836" s="80" t="s">
        <v>113</v>
      </c>
      <c r="E836" s="81">
        <v>46023</v>
      </c>
      <c r="F836" s="81">
        <v>46387</v>
      </c>
      <c r="G836" s="80">
        <v>125</v>
      </c>
      <c r="H836" s="80">
        <v>86</v>
      </c>
      <c r="I836" s="80">
        <f t="shared" si="55"/>
        <v>211</v>
      </c>
      <c r="J836" s="82">
        <v>46174</v>
      </c>
      <c r="K836" s="80"/>
      <c r="L836" s="80">
        <v>91161</v>
      </c>
      <c r="N836" s="24">
        <f>IF($H836&gt;265,ROUND($H836*0.15,0),VLOOKUP($H836,'Office of Allowances Appendix B'!$A$1:$E$266,2,FALSE))</f>
        <v>13</v>
      </c>
      <c r="O836" s="24">
        <f>IF($H836&gt;265,ROUND($H836*0.25,0),VLOOKUP($H836,'Office of Allowances Appendix B'!$A$1:$E$266,3,FALSE))</f>
        <v>22</v>
      </c>
      <c r="P836" s="24">
        <f>IF($H836&gt;265,ROUND($H836*0.4,0),VLOOKUP($H836,'Office of Allowances Appendix B'!$A$1:$E$266,4,FALSE))</f>
        <v>34</v>
      </c>
      <c r="Q836" s="24">
        <f t="shared" ref="Q836" si="57">H836-SUM(N836:P836)</f>
        <v>17</v>
      </c>
    </row>
    <row r="837" spans="1:17" x14ac:dyDescent="0.3">
      <c r="A837" s="80" t="s">
        <v>1671</v>
      </c>
      <c r="B837" s="80" t="s">
        <v>1683</v>
      </c>
      <c r="C837" s="80" t="s">
        <v>1684</v>
      </c>
      <c r="D837" s="80" t="s">
        <v>113</v>
      </c>
      <c r="E837" s="81">
        <v>46023</v>
      </c>
      <c r="F837" s="81">
        <v>46387</v>
      </c>
      <c r="G837" s="80">
        <v>197</v>
      </c>
      <c r="H837" s="80">
        <v>96</v>
      </c>
      <c r="I837" s="80">
        <f t="shared" si="55"/>
        <v>293</v>
      </c>
      <c r="J837" s="82">
        <v>46174</v>
      </c>
      <c r="K837" s="80"/>
      <c r="L837" s="80">
        <v>91200</v>
      </c>
      <c r="N837" s="24">
        <f>IF($H837&gt;265,ROUND($H837*0.15,0),VLOOKUP($H837,'Office of Allowances Appendix B'!$A$1:$E$266,2,FALSE))</f>
        <v>14</v>
      </c>
      <c r="O837" s="24">
        <f>IF($H837&gt;265,ROUND($H837*0.25,0),VLOOKUP($H837,'Office of Allowances Appendix B'!$A$1:$E$266,3,FALSE))</f>
        <v>24</v>
      </c>
      <c r="P837" s="24">
        <f>IF($H837&gt;265,ROUND($H837*0.4,0),VLOOKUP($H837,'Office of Allowances Appendix B'!$A$1:$E$266,4,FALSE))</f>
        <v>39</v>
      </c>
      <c r="Q837" s="24">
        <f t="shared" si="56"/>
        <v>19</v>
      </c>
    </row>
    <row r="838" spans="1:17" x14ac:dyDescent="0.3">
      <c r="A838" s="80" t="s">
        <v>1671</v>
      </c>
      <c r="B838" s="80" t="s">
        <v>1685</v>
      </c>
      <c r="C838" s="80" t="s">
        <v>1686</v>
      </c>
      <c r="D838" s="80" t="s">
        <v>113</v>
      </c>
      <c r="E838" s="81">
        <v>46023</v>
      </c>
      <c r="F838" s="81">
        <v>46387</v>
      </c>
      <c r="G838" s="80">
        <v>80</v>
      </c>
      <c r="H838" s="80">
        <v>67</v>
      </c>
      <c r="I838" s="80">
        <f t="shared" si="55"/>
        <v>147</v>
      </c>
      <c r="J838" s="82">
        <v>46174</v>
      </c>
      <c r="K838" s="80">
        <v>2</v>
      </c>
      <c r="L838" s="80">
        <v>11613</v>
      </c>
      <c r="N838" s="24">
        <f>IF($H838&gt;265,ROUND($H838*0.15,0),VLOOKUP($H838,'Office of Allowances Appendix B'!$A$1:$E$266,2,FALSE))</f>
        <v>10</v>
      </c>
      <c r="O838" s="24">
        <f>IF($H838&gt;265,ROUND($H838*0.25,0),VLOOKUP($H838,'Office of Allowances Appendix B'!$A$1:$E$266,3,FALSE))</f>
        <v>17</v>
      </c>
      <c r="P838" s="24">
        <f>IF($H838&gt;265,ROUND($H838*0.4,0),VLOOKUP($H838,'Office of Allowances Appendix B'!$A$1:$E$266,4,FALSE))</f>
        <v>27</v>
      </c>
      <c r="Q838" s="24">
        <f t="shared" si="56"/>
        <v>13</v>
      </c>
    </row>
    <row r="839" spans="1:17" x14ac:dyDescent="0.3">
      <c r="A839" s="80" t="s">
        <v>1671</v>
      </c>
      <c r="B839" s="80" t="s">
        <v>1687</v>
      </c>
      <c r="C839" s="80" t="s">
        <v>1688</v>
      </c>
      <c r="D839" s="80" t="s">
        <v>113</v>
      </c>
      <c r="E839" s="81">
        <v>46023</v>
      </c>
      <c r="F839" s="81">
        <v>46387</v>
      </c>
      <c r="G839" s="80">
        <v>213</v>
      </c>
      <c r="H839" s="80">
        <v>81</v>
      </c>
      <c r="I839" s="80">
        <f t="shared" si="55"/>
        <v>294</v>
      </c>
      <c r="J839" s="82">
        <v>46174</v>
      </c>
      <c r="K839" s="80"/>
      <c r="L839" s="80">
        <v>91201</v>
      </c>
      <c r="N839" s="24">
        <f>IF($H839&gt;265,ROUND($H839*0.15,0),VLOOKUP($H839,'Office of Allowances Appendix B'!$A$1:$E$266,2,FALSE))</f>
        <v>12</v>
      </c>
      <c r="O839" s="24">
        <f>IF($H839&gt;265,ROUND($H839*0.25,0),VLOOKUP($H839,'Office of Allowances Appendix B'!$A$1:$E$266,3,FALSE))</f>
        <v>20</v>
      </c>
      <c r="P839" s="24">
        <f>IF($H839&gt;265,ROUND($H839*0.4,0),VLOOKUP($H839,'Office of Allowances Appendix B'!$A$1:$E$266,4,FALSE))</f>
        <v>33</v>
      </c>
      <c r="Q839" s="24">
        <f t="shared" si="56"/>
        <v>16</v>
      </c>
    </row>
    <row r="840" spans="1:17" x14ac:dyDescent="0.3">
      <c r="A840" s="80" t="s">
        <v>1671</v>
      </c>
      <c r="B840" s="80" t="s">
        <v>1689</v>
      </c>
      <c r="C840" s="80" t="s">
        <v>1690</v>
      </c>
      <c r="D840" s="80" t="s">
        <v>113</v>
      </c>
      <c r="E840" s="81">
        <v>46023</v>
      </c>
      <c r="F840" s="81">
        <v>46387</v>
      </c>
      <c r="G840" s="80">
        <v>128</v>
      </c>
      <c r="H840" s="80">
        <v>77</v>
      </c>
      <c r="I840" s="80">
        <f t="shared" si="55"/>
        <v>205</v>
      </c>
      <c r="J840" s="82">
        <v>46174</v>
      </c>
      <c r="K840" s="80"/>
      <c r="L840" s="80">
        <v>20008</v>
      </c>
      <c r="N840" s="24">
        <f>IF($H840&gt;265,ROUND($H840*0.15,0),VLOOKUP($H840,'Office of Allowances Appendix B'!$A$1:$E$266,2,FALSE))</f>
        <v>12</v>
      </c>
      <c r="O840" s="24">
        <f>IF($H840&gt;265,ROUND($H840*0.25,0),VLOOKUP($H840,'Office of Allowances Appendix B'!$A$1:$E$266,3,FALSE))</f>
        <v>19</v>
      </c>
      <c r="P840" s="24">
        <f>IF($H840&gt;265,ROUND($H840*0.4,0),VLOOKUP($H840,'Office of Allowances Appendix B'!$A$1:$E$266,4,FALSE))</f>
        <v>31</v>
      </c>
      <c r="Q840" s="24">
        <f t="shared" si="56"/>
        <v>15</v>
      </c>
    </row>
    <row r="841" spans="1:17" x14ac:dyDescent="0.3">
      <c r="A841" s="80" t="s">
        <v>1671</v>
      </c>
      <c r="B841" s="80" t="s">
        <v>1691</v>
      </c>
      <c r="C841" s="80" t="s">
        <v>1692</v>
      </c>
      <c r="D841" s="80" t="s">
        <v>113</v>
      </c>
      <c r="E841" s="81">
        <v>46023</v>
      </c>
      <c r="F841" s="81">
        <v>46387</v>
      </c>
      <c r="G841" s="80">
        <v>189</v>
      </c>
      <c r="H841" s="80">
        <v>87</v>
      </c>
      <c r="I841" s="80">
        <f t="shared" si="55"/>
        <v>276</v>
      </c>
      <c r="J841" s="82">
        <v>46174</v>
      </c>
      <c r="K841" s="80">
        <v>34</v>
      </c>
      <c r="L841" s="80">
        <v>10301</v>
      </c>
      <c r="N841" s="24">
        <f>IF($H841&gt;265,ROUND($H841*0.15,0),VLOOKUP($H841,'Office of Allowances Appendix B'!$A$1:$E$266,2,FALSE))</f>
        <v>13</v>
      </c>
      <c r="O841" s="24">
        <f>IF($H841&gt;265,ROUND($H841*0.25,0),VLOOKUP($H841,'Office of Allowances Appendix B'!$A$1:$E$266,3,FALSE))</f>
        <v>22</v>
      </c>
      <c r="P841" s="24">
        <f>IF($H841&gt;265,ROUND($H841*0.4,0),VLOOKUP($H841,'Office of Allowances Appendix B'!$A$1:$E$266,4,FALSE))</f>
        <v>35</v>
      </c>
      <c r="Q841" s="24">
        <f t="shared" ref="Q841" si="58">H841-SUM(N841:P841)</f>
        <v>17</v>
      </c>
    </row>
    <row r="842" spans="1:17" x14ac:dyDescent="0.3">
      <c r="A842" s="80" t="s">
        <v>1693</v>
      </c>
      <c r="B842" s="80" t="s">
        <v>109</v>
      </c>
      <c r="C842" s="80" t="s">
        <v>1694</v>
      </c>
      <c r="D842" s="80" t="s">
        <v>113</v>
      </c>
      <c r="E842" s="81">
        <v>46023</v>
      </c>
      <c r="F842" s="81">
        <v>46387</v>
      </c>
      <c r="G842" s="80">
        <v>117</v>
      </c>
      <c r="H842" s="80">
        <v>88</v>
      </c>
      <c r="I842" s="80">
        <f t="shared" si="55"/>
        <v>205</v>
      </c>
      <c r="J842" s="82">
        <v>46113</v>
      </c>
      <c r="K842" s="80">
        <v>29</v>
      </c>
      <c r="L842" s="80">
        <v>11777</v>
      </c>
      <c r="N842" s="24">
        <f>IF($H842&gt;265,ROUND($H842*0.15,0),VLOOKUP($H842,'Office of Allowances Appendix B'!$A$1:$E$266,2,FALSE))</f>
        <v>13</v>
      </c>
      <c r="O842" s="24">
        <f>IF($H842&gt;265,ROUND($H842*0.25,0),VLOOKUP($H842,'Office of Allowances Appendix B'!$A$1:$E$266,3,FALSE))</f>
        <v>22</v>
      </c>
      <c r="P842" s="24">
        <f>IF($H842&gt;265,ROUND($H842*0.4,0),VLOOKUP($H842,'Office of Allowances Appendix B'!$A$1:$E$266,4,FALSE))</f>
        <v>35</v>
      </c>
      <c r="Q842" s="24">
        <f t="shared" si="56"/>
        <v>18</v>
      </c>
    </row>
    <row r="843" spans="1:17" x14ac:dyDescent="0.3">
      <c r="A843" s="80" t="s">
        <v>1693</v>
      </c>
      <c r="B843" s="80" t="s">
        <v>1695</v>
      </c>
      <c r="C843" s="80" t="s">
        <v>1696</v>
      </c>
      <c r="D843" s="80" t="s">
        <v>113</v>
      </c>
      <c r="E843" s="81">
        <v>46023</v>
      </c>
      <c r="F843" s="81">
        <v>46387</v>
      </c>
      <c r="G843" s="80">
        <v>136</v>
      </c>
      <c r="H843" s="80">
        <v>95</v>
      </c>
      <c r="I843" s="80">
        <f t="shared" si="55"/>
        <v>231</v>
      </c>
      <c r="J843" s="82">
        <v>46113</v>
      </c>
      <c r="K843" s="80" t="s">
        <v>1697</v>
      </c>
      <c r="L843" s="80">
        <v>11736</v>
      </c>
      <c r="N843" s="24">
        <f>IF($H843&gt;265,ROUND($H843*0.15,0),VLOOKUP($H843,'Office of Allowances Appendix B'!$A$1:$E$266,2,FALSE))</f>
        <v>14</v>
      </c>
      <c r="O843" s="24">
        <f>IF($H843&gt;265,ROUND($H843*0.25,0),VLOOKUP($H843,'Office of Allowances Appendix B'!$A$1:$E$266,3,FALSE))</f>
        <v>24</v>
      </c>
      <c r="P843" s="24">
        <f>IF($H843&gt;265,ROUND($H843*0.4,0),VLOOKUP($H843,'Office of Allowances Appendix B'!$A$1:$E$266,4,FALSE))</f>
        <v>38</v>
      </c>
      <c r="Q843" s="24">
        <f t="shared" si="56"/>
        <v>19</v>
      </c>
    </row>
    <row r="844" spans="1:17" x14ac:dyDescent="0.3">
      <c r="A844" s="80" t="s">
        <v>1693</v>
      </c>
      <c r="B844" s="80" t="s">
        <v>1698</v>
      </c>
      <c r="C844" s="80" t="s">
        <v>1699</v>
      </c>
      <c r="D844" s="80" t="s">
        <v>113</v>
      </c>
      <c r="E844" s="81">
        <v>46023</v>
      </c>
      <c r="F844" s="81">
        <v>46387</v>
      </c>
      <c r="G844" s="80">
        <v>144</v>
      </c>
      <c r="H844" s="80">
        <v>130</v>
      </c>
      <c r="I844" s="80">
        <f t="shared" si="55"/>
        <v>274</v>
      </c>
      <c r="J844" s="82">
        <v>46023</v>
      </c>
      <c r="K844" s="80">
        <v>29</v>
      </c>
      <c r="L844" s="80">
        <v>12360</v>
      </c>
      <c r="N844" s="24">
        <f>IF($H844&gt;265,ROUND($H844*0.15,0),VLOOKUP($H844,'Office of Allowances Appendix B'!$A$1:$E$266,2,FALSE))</f>
        <v>20</v>
      </c>
      <c r="O844" s="24">
        <f>IF($H844&gt;265,ROUND($H844*0.25,0),VLOOKUP($H844,'Office of Allowances Appendix B'!$A$1:$E$266,3,FALSE))</f>
        <v>32</v>
      </c>
      <c r="P844" s="24">
        <f>IF($H844&gt;265,ROUND($H844*0.4,0),VLOOKUP($H844,'Office of Allowances Appendix B'!$A$1:$E$266,4,FALSE))</f>
        <v>52</v>
      </c>
      <c r="Q844" s="24">
        <f t="shared" si="56"/>
        <v>26</v>
      </c>
    </row>
    <row r="845" spans="1:17" x14ac:dyDescent="0.3">
      <c r="A845" s="80" t="s">
        <v>1693</v>
      </c>
      <c r="B845" s="80" t="s">
        <v>1700</v>
      </c>
      <c r="C845" s="80" t="s">
        <v>1701</v>
      </c>
      <c r="D845" s="80" t="s">
        <v>113</v>
      </c>
      <c r="E845" s="81">
        <v>46023</v>
      </c>
      <c r="F845" s="81">
        <v>46387</v>
      </c>
      <c r="G845" s="80">
        <v>247</v>
      </c>
      <c r="H845" s="80">
        <v>131</v>
      </c>
      <c r="I845" s="80">
        <f t="shared" si="55"/>
        <v>378</v>
      </c>
      <c r="J845" s="82">
        <v>46023</v>
      </c>
      <c r="K845" s="80">
        <v>29</v>
      </c>
      <c r="L845" s="80">
        <v>10192</v>
      </c>
      <c r="N845" s="24">
        <f>IF($H845&gt;265,ROUND($H845*0.15,0),VLOOKUP($H845,'Office of Allowances Appendix B'!$A$1:$E$266,2,FALSE))</f>
        <v>20</v>
      </c>
      <c r="O845" s="24">
        <f>IF($H845&gt;265,ROUND($H845*0.25,0),VLOOKUP($H845,'Office of Allowances Appendix B'!$A$1:$E$266,3,FALSE))</f>
        <v>33</v>
      </c>
      <c r="P845" s="24">
        <f>IF($H845&gt;265,ROUND($H845*0.4,0),VLOOKUP($H845,'Office of Allowances Appendix B'!$A$1:$E$266,4,FALSE))</f>
        <v>52</v>
      </c>
      <c r="Q845" s="24">
        <f t="shared" si="56"/>
        <v>26</v>
      </c>
    </row>
    <row r="846" spans="1:17" x14ac:dyDescent="0.3">
      <c r="A846" s="80" t="s">
        <v>1693</v>
      </c>
      <c r="B846" s="80" t="s">
        <v>1702</v>
      </c>
      <c r="C846" s="80" t="s">
        <v>1703</v>
      </c>
      <c r="D846" s="80" t="s">
        <v>113</v>
      </c>
      <c r="E846" s="81">
        <v>46023</v>
      </c>
      <c r="F846" s="81">
        <v>46387</v>
      </c>
      <c r="G846" s="80">
        <v>128</v>
      </c>
      <c r="H846" s="80">
        <v>102</v>
      </c>
      <c r="I846" s="80">
        <f t="shared" si="55"/>
        <v>230</v>
      </c>
      <c r="J846" s="82">
        <v>46113</v>
      </c>
      <c r="K846" s="80">
        <v>29</v>
      </c>
      <c r="L846" s="80">
        <v>10191</v>
      </c>
      <c r="N846" s="24">
        <f>IF($H846&gt;265,ROUND($H846*0.15,0),VLOOKUP($H846,'Office of Allowances Appendix B'!$A$1:$E$266,2,FALSE))</f>
        <v>15</v>
      </c>
      <c r="O846" s="24">
        <f>IF($H846&gt;265,ROUND($H846*0.25,0),VLOOKUP($H846,'Office of Allowances Appendix B'!$A$1:$E$266,3,FALSE))</f>
        <v>26</v>
      </c>
      <c r="P846" s="24">
        <f>IF($H846&gt;265,ROUND($H846*0.4,0),VLOOKUP($H846,'Office of Allowances Appendix B'!$A$1:$E$266,4,FALSE))</f>
        <v>41</v>
      </c>
      <c r="Q846" s="24">
        <f t="shared" si="56"/>
        <v>20</v>
      </c>
    </row>
    <row r="847" spans="1:17" x14ac:dyDescent="0.3">
      <c r="A847" s="80" t="s">
        <v>1693</v>
      </c>
      <c r="B847" s="80" t="s">
        <v>1704</v>
      </c>
      <c r="C847" s="80" t="s">
        <v>1705</v>
      </c>
      <c r="D847" s="80" t="s">
        <v>113</v>
      </c>
      <c r="E847" s="81">
        <v>46023</v>
      </c>
      <c r="F847" s="81">
        <v>46387</v>
      </c>
      <c r="G847" s="80">
        <v>131</v>
      </c>
      <c r="H847" s="80">
        <v>110</v>
      </c>
      <c r="I847" s="80">
        <f t="shared" si="55"/>
        <v>241</v>
      </c>
      <c r="J847" s="82">
        <v>46023</v>
      </c>
      <c r="K847" s="80">
        <v>29</v>
      </c>
      <c r="L847" s="80">
        <v>13546</v>
      </c>
      <c r="N847" s="24">
        <f>IF($H847&gt;265,ROUND($H847*0.15,0),VLOOKUP($H847,'Office of Allowances Appendix B'!$A$1:$E$266,2,FALSE))</f>
        <v>17</v>
      </c>
      <c r="O847" s="24">
        <f>IF($H847&gt;265,ROUND($H847*0.25,0),VLOOKUP($H847,'Office of Allowances Appendix B'!$A$1:$E$266,3,FALSE))</f>
        <v>27</v>
      </c>
      <c r="P847" s="24">
        <f>IF($H847&gt;265,ROUND($H847*0.4,0),VLOOKUP($H847,'Office of Allowances Appendix B'!$A$1:$E$266,4,FALSE))</f>
        <v>44</v>
      </c>
      <c r="Q847" s="24">
        <f t="shared" si="56"/>
        <v>22</v>
      </c>
    </row>
    <row r="848" spans="1:17" x14ac:dyDescent="0.3">
      <c r="A848" s="80" t="s">
        <v>1693</v>
      </c>
      <c r="B848" s="80" t="s">
        <v>1706</v>
      </c>
      <c r="C848" s="80" t="s">
        <v>1707</v>
      </c>
      <c r="D848" s="80" t="s">
        <v>113</v>
      </c>
      <c r="E848" s="81">
        <v>46023</v>
      </c>
      <c r="F848" s="81">
        <v>46387</v>
      </c>
      <c r="G848" s="80">
        <v>197</v>
      </c>
      <c r="H848" s="80">
        <v>107</v>
      </c>
      <c r="I848" s="80">
        <f t="shared" si="55"/>
        <v>304</v>
      </c>
      <c r="J848" s="82">
        <v>46113</v>
      </c>
      <c r="K848" s="80">
        <v>29</v>
      </c>
      <c r="L848" s="80">
        <v>10190</v>
      </c>
      <c r="N848" s="24">
        <f>IF($H848&gt;265,ROUND($H848*0.15,0),VLOOKUP($H848,'Office of Allowances Appendix B'!$A$1:$E$266,2,FALSE))</f>
        <v>16</v>
      </c>
      <c r="O848" s="24">
        <f>IF($H848&gt;265,ROUND($H848*0.25,0),VLOOKUP($H848,'Office of Allowances Appendix B'!$A$1:$E$266,3,FALSE))</f>
        <v>27</v>
      </c>
      <c r="P848" s="24">
        <f>IF($H848&gt;265,ROUND($H848*0.4,0),VLOOKUP($H848,'Office of Allowances Appendix B'!$A$1:$E$266,4,FALSE))</f>
        <v>43</v>
      </c>
      <c r="Q848" s="24">
        <f t="shared" si="56"/>
        <v>21</v>
      </c>
    </row>
    <row r="849" spans="1:17" x14ac:dyDescent="0.3">
      <c r="A849" s="80" t="s">
        <v>1693</v>
      </c>
      <c r="B849" s="80" t="s">
        <v>1708</v>
      </c>
      <c r="C849" s="80" t="s">
        <v>1709</v>
      </c>
      <c r="D849" s="80" t="s">
        <v>113</v>
      </c>
      <c r="E849" s="81">
        <v>46023</v>
      </c>
      <c r="F849" s="81">
        <v>46387</v>
      </c>
      <c r="G849" s="80">
        <v>181</v>
      </c>
      <c r="H849" s="80">
        <v>146</v>
      </c>
      <c r="I849" s="80">
        <f t="shared" si="55"/>
        <v>327</v>
      </c>
      <c r="J849" s="82">
        <v>46023</v>
      </c>
      <c r="K849" s="80">
        <v>29</v>
      </c>
      <c r="L849" s="80">
        <v>12249</v>
      </c>
      <c r="N849" s="24">
        <f>IF($H849&gt;265,ROUND($H849*0.15,0),VLOOKUP($H849,'Office of Allowances Appendix B'!$A$1:$E$266,2,FALSE))</f>
        <v>22</v>
      </c>
      <c r="O849" s="24">
        <f>IF($H849&gt;265,ROUND($H849*0.25,0),VLOOKUP($H849,'Office of Allowances Appendix B'!$A$1:$E$266,3,FALSE))</f>
        <v>37</v>
      </c>
      <c r="P849" s="24">
        <f>IF($H849&gt;265,ROUND($H849*0.4,0),VLOOKUP($H849,'Office of Allowances Appendix B'!$A$1:$E$266,4,FALSE))</f>
        <v>58</v>
      </c>
      <c r="Q849" s="24">
        <f t="shared" si="56"/>
        <v>29</v>
      </c>
    </row>
    <row r="850" spans="1:17" x14ac:dyDescent="0.3">
      <c r="A850" s="80" t="s">
        <v>1710</v>
      </c>
      <c r="B850" s="80" t="s">
        <v>109</v>
      </c>
      <c r="C850" s="80" t="s">
        <v>1711</v>
      </c>
      <c r="D850" s="80" t="s">
        <v>113</v>
      </c>
      <c r="E850" s="81">
        <v>46023</v>
      </c>
      <c r="F850" s="81">
        <v>46387</v>
      </c>
      <c r="G850" s="80">
        <v>102</v>
      </c>
      <c r="H850" s="80">
        <v>67</v>
      </c>
      <c r="I850" s="80">
        <f t="shared" si="55"/>
        <v>169</v>
      </c>
      <c r="J850" s="82">
        <v>45870</v>
      </c>
      <c r="K850" s="80"/>
      <c r="L850" s="80">
        <v>11909</v>
      </c>
      <c r="N850" s="24">
        <f>IF($H850&gt;265,ROUND($H850*0.15,0),VLOOKUP($H850,'Office of Allowances Appendix B'!$A$1:$E$266,2,FALSE))</f>
        <v>10</v>
      </c>
      <c r="O850" s="24">
        <f>IF($H850&gt;265,ROUND($H850*0.25,0),VLOOKUP($H850,'Office of Allowances Appendix B'!$A$1:$E$266,3,FALSE))</f>
        <v>17</v>
      </c>
      <c r="P850" s="24">
        <f>IF($H850&gt;265,ROUND($H850*0.4,0),VLOOKUP($H850,'Office of Allowances Appendix B'!$A$1:$E$266,4,FALSE))</f>
        <v>27</v>
      </c>
      <c r="Q850" s="24">
        <f t="shared" si="56"/>
        <v>13</v>
      </c>
    </row>
    <row r="851" spans="1:17" x14ac:dyDescent="0.3">
      <c r="A851" s="80" t="s">
        <v>1710</v>
      </c>
      <c r="B851" s="80" t="s">
        <v>1712</v>
      </c>
      <c r="C851" s="80" t="s">
        <v>1713</v>
      </c>
      <c r="D851" s="80" t="s">
        <v>113</v>
      </c>
      <c r="E851" s="81">
        <v>46023</v>
      </c>
      <c r="F851" s="81">
        <v>46387</v>
      </c>
      <c r="G851" s="80">
        <v>110</v>
      </c>
      <c r="H851" s="80">
        <v>98</v>
      </c>
      <c r="I851" s="80">
        <f t="shared" si="55"/>
        <v>208</v>
      </c>
      <c r="J851" s="82">
        <v>45870</v>
      </c>
      <c r="K851" s="80"/>
      <c r="L851" s="80">
        <v>12145</v>
      </c>
      <c r="N851" s="24">
        <f>IF($H851&gt;265,ROUND($H851*0.15,0),VLOOKUP($H851,'Office of Allowances Appendix B'!$A$1:$E$266,2,FALSE))</f>
        <v>15</v>
      </c>
      <c r="O851" s="24">
        <f>IF($H851&gt;265,ROUND($H851*0.25,0),VLOOKUP($H851,'Office of Allowances Appendix B'!$A$1:$E$266,3,FALSE))</f>
        <v>25</v>
      </c>
      <c r="P851" s="24">
        <f>IF($H851&gt;265,ROUND($H851*0.4,0),VLOOKUP($H851,'Office of Allowances Appendix B'!$A$1:$E$266,4,FALSE))</f>
        <v>39</v>
      </c>
      <c r="Q851" s="24">
        <f t="shared" si="56"/>
        <v>19</v>
      </c>
    </row>
    <row r="852" spans="1:17" x14ac:dyDescent="0.3">
      <c r="A852" s="80" t="s">
        <v>1710</v>
      </c>
      <c r="B852" s="80" t="s">
        <v>1714</v>
      </c>
      <c r="C852" s="80" t="s">
        <v>1715</v>
      </c>
      <c r="D852" s="80" t="s">
        <v>113</v>
      </c>
      <c r="E852" s="81">
        <v>46023</v>
      </c>
      <c r="F852" s="81">
        <v>46387</v>
      </c>
      <c r="G852" s="80">
        <v>110</v>
      </c>
      <c r="H852" s="80">
        <v>98</v>
      </c>
      <c r="I852" s="80">
        <f t="shared" si="55"/>
        <v>208</v>
      </c>
      <c r="J852" s="82">
        <v>45870</v>
      </c>
      <c r="K852" s="80"/>
      <c r="L852" s="80">
        <v>12146</v>
      </c>
      <c r="N852" s="24">
        <f>IF($H852&gt;265,ROUND($H852*0.15,0),VLOOKUP($H852,'Office of Allowances Appendix B'!$A$1:$E$266,2,FALSE))</f>
        <v>15</v>
      </c>
      <c r="O852" s="24">
        <f>IF($H852&gt;265,ROUND($H852*0.25,0),VLOOKUP($H852,'Office of Allowances Appendix B'!$A$1:$E$266,3,FALSE))</f>
        <v>25</v>
      </c>
      <c r="P852" s="24">
        <f>IF($H852&gt;265,ROUND($H852*0.4,0),VLOOKUP($H852,'Office of Allowances Appendix B'!$A$1:$E$266,4,FALSE))</f>
        <v>39</v>
      </c>
      <c r="Q852" s="24">
        <f t="shared" si="56"/>
        <v>19</v>
      </c>
    </row>
    <row r="853" spans="1:17" x14ac:dyDescent="0.3">
      <c r="A853" s="80" t="s">
        <v>1710</v>
      </c>
      <c r="B853" s="80" t="s">
        <v>1716</v>
      </c>
      <c r="C853" s="80" t="s">
        <v>1717</v>
      </c>
      <c r="D853" s="80"/>
      <c r="E853" s="81">
        <v>46023</v>
      </c>
      <c r="F853" s="81">
        <v>46112</v>
      </c>
      <c r="G853" s="80">
        <v>101</v>
      </c>
      <c r="H853" s="80">
        <v>73</v>
      </c>
      <c r="I853" s="80">
        <f t="shared" si="55"/>
        <v>174</v>
      </c>
      <c r="J853" s="82">
        <v>45870</v>
      </c>
      <c r="K853" s="80"/>
      <c r="L853" s="80">
        <v>13018</v>
      </c>
      <c r="N853" s="24">
        <f>IF($H853&gt;265,ROUND($H853*0.15,0),VLOOKUP($H853,'Office of Allowances Appendix B'!$A$1:$E$266,2,FALSE))</f>
        <v>11</v>
      </c>
      <c r="O853" s="24">
        <f>IF($H853&gt;265,ROUND($H853*0.25,0),VLOOKUP($H853,'Office of Allowances Appendix B'!$A$1:$E$266,3,FALSE))</f>
        <v>18</v>
      </c>
      <c r="P853" s="24">
        <f>IF($H853&gt;265,ROUND($H853*0.4,0),VLOOKUP($H853,'Office of Allowances Appendix B'!$A$1:$E$266,4,FALSE))</f>
        <v>29</v>
      </c>
      <c r="Q853" s="24">
        <f t="shared" si="56"/>
        <v>15</v>
      </c>
    </row>
    <row r="854" spans="1:17" x14ac:dyDescent="0.3">
      <c r="A854" s="80" t="s">
        <v>1710</v>
      </c>
      <c r="B854" s="80" t="s">
        <v>1716</v>
      </c>
      <c r="C854" s="80" t="s">
        <v>1717</v>
      </c>
      <c r="D854" s="80" t="s">
        <v>113</v>
      </c>
      <c r="E854" s="81">
        <v>46113</v>
      </c>
      <c r="F854" s="81">
        <v>46326</v>
      </c>
      <c r="G854" s="80">
        <v>109</v>
      </c>
      <c r="H854" s="80">
        <v>74</v>
      </c>
      <c r="I854" s="80">
        <f t="shared" si="55"/>
        <v>183</v>
      </c>
      <c r="J854" s="82">
        <v>45870</v>
      </c>
      <c r="K854" s="80"/>
      <c r="L854" s="80">
        <v>13018</v>
      </c>
      <c r="N854" s="24">
        <f>IF($H854&gt;265,ROUND($H854*0.15,0),VLOOKUP($H854,'Office of Allowances Appendix B'!$A$1:$E$266,2,FALSE))</f>
        <v>11</v>
      </c>
      <c r="O854" s="24">
        <f>IF($H854&gt;265,ROUND($H854*0.25,0),VLOOKUP($H854,'Office of Allowances Appendix B'!$A$1:$E$266,3,FALSE))</f>
        <v>19</v>
      </c>
      <c r="P854" s="24">
        <f>IF($H854&gt;265,ROUND($H854*0.4,0),VLOOKUP($H854,'Office of Allowances Appendix B'!$A$1:$E$266,4,FALSE))</f>
        <v>29</v>
      </c>
      <c r="Q854" s="24">
        <f t="shared" si="56"/>
        <v>15</v>
      </c>
    </row>
    <row r="855" spans="1:17" x14ac:dyDescent="0.3">
      <c r="A855" s="80" t="s">
        <v>1710</v>
      </c>
      <c r="B855" s="80" t="s">
        <v>1716</v>
      </c>
      <c r="C855" s="80" t="s">
        <v>1717</v>
      </c>
      <c r="D855" s="80" t="s">
        <v>140</v>
      </c>
      <c r="E855" s="81">
        <v>46327</v>
      </c>
      <c r="F855" s="81">
        <v>46387</v>
      </c>
      <c r="G855" s="80">
        <v>101</v>
      </c>
      <c r="H855" s="80">
        <v>73</v>
      </c>
      <c r="I855" s="80">
        <f t="shared" si="55"/>
        <v>174</v>
      </c>
      <c r="J855" s="82">
        <v>45870</v>
      </c>
      <c r="K855" s="80"/>
      <c r="L855" s="80">
        <v>13018</v>
      </c>
      <c r="N855" s="24">
        <f>IF($H855&gt;265,ROUND($H855*0.15,0),VLOOKUP($H855,'Office of Allowances Appendix B'!$A$1:$E$266,2,FALSE))</f>
        <v>11</v>
      </c>
      <c r="O855" s="24">
        <f>IF($H855&gt;265,ROUND($H855*0.25,0),VLOOKUP($H855,'Office of Allowances Appendix B'!$A$1:$E$266,3,FALSE))</f>
        <v>18</v>
      </c>
      <c r="P855" s="24">
        <f>IF($H855&gt;265,ROUND($H855*0.4,0),VLOOKUP($H855,'Office of Allowances Appendix B'!$A$1:$E$266,4,FALSE))</f>
        <v>29</v>
      </c>
      <c r="Q855" s="24">
        <f t="shared" si="56"/>
        <v>15</v>
      </c>
    </row>
    <row r="856" spans="1:17" x14ac:dyDescent="0.3">
      <c r="A856" s="80" t="s">
        <v>1710</v>
      </c>
      <c r="B856" s="80" t="s">
        <v>1718</v>
      </c>
      <c r="C856" s="80" t="s">
        <v>1719</v>
      </c>
      <c r="D856" s="80" t="s">
        <v>113</v>
      </c>
      <c r="E856" s="81">
        <v>46023</v>
      </c>
      <c r="F856" s="81">
        <v>46387</v>
      </c>
      <c r="G856" s="80">
        <v>280</v>
      </c>
      <c r="H856" s="80">
        <v>112</v>
      </c>
      <c r="I856" s="80">
        <f t="shared" si="55"/>
        <v>392</v>
      </c>
      <c r="J856" s="82">
        <v>45870</v>
      </c>
      <c r="K856" s="80"/>
      <c r="L856" s="80">
        <v>10185</v>
      </c>
      <c r="N856" s="24">
        <f>IF($H856&gt;265,ROUND($H856*0.15,0),VLOOKUP($H856,'Office of Allowances Appendix B'!$A$1:$E$266,2,FALSE))</f>
        <v>17</v>
      </c>
      <c r="O856" s="24">
        <f>IF($H856&gt;265,ROUND($H856*0.25,0),VLOOKUP($H856,'Office of Allowances Appendix B'!$A$1:$E$266,3,FALSE))</f>
        <v>28</v>
      </c>
      <c r="P856" s="24">
        <f>IF($H856&gt;265,ROUND($H856*0.4,0),VLOOKUP($H856,'Office of Allowances Appendix B'!$A$1:$E$266,4,FALSE))</f>
        <v>45</v>
      </c>
      <c r="Q856" s="24">
        <f t="shared" si="56"/>
        <v>22</v>
      </c>
    </row>
    <row r="857" spans="1:17" x14ac:dyDescent="0.3">
      <c r="A857" s="80" t="s">
        <v>1710</v>
      </c>
      <c r="B857" s="80" t="s">
        <v>1720</v>
      </c>
      <c r="C857" s="80" t="s">
        <v>1721</v>
      </c>
      <c r="D857" s="80" t="s">
        <v>113</v>
      </c>
      <c r="E857" s="81">
        <v>46023</v>
      </c>
      <c r="F857" s="81">
        <v>46387</v>
      </c>
      <c r="G857" s="80">
        <v>114</v>
      </c>
      <c r="H857" s="80">
        <v>63</v>
      </c>
      <c r="I857" s="80">
        <f t="shared" si="55"/>
        <v>177</v>
      </c>
      <c r="J857" s="82">
        <v>45870</v>
      </c>
      <c r="K857" s="80"/>
      <c r="L857" s="80">
        <v>12958</v>
      </c>
      <c r="N857" s="24">
        <f>IF($H857&gt;265,ROUND($H857*0.15,0),VLOOKUP($H857,'Office of Allowances Appendix B'!$A$1:$E$266,2,FALSE))</f>
        <v>9</v>
      </c>
      <c r="O857" s="24">
        <f>IF($H857&gt;265,ROUND($H857*0.25,0),VLOOKUP($H857,'Office of Allowances Appendix B'!$A$1:$E$266,3,FALSE))</f>
        <v>16</v>
      </c>
      <c r="P857" s="24">
        <f>IF($H857&gt;265,ROUND($H857*0.4,0),VLOOKUP($H857,'Office of Allowances Appendix B'!$A$1:$E$266,4,FALSE))</f>
        <v>25</v>
      </c>
      <c r="Q857" s="24">
        <f t="shared" si="56"/>
        <v>13</v>
      </c>
    </row>
    <row r="858" spans="1:17" x14ac:dyDescent="0.3">
      <c r="A858" s="80" t="s">
        <v>1710</v>
      </c>
      <c r="B858" s="80" t="s">
        <v>1722</v>
      </c>
      <c r="C858" s="80" t="s">
        <v>1723</v>
      </c>
      <c r="D858" s="80" t="s">
        <v>113</v>
      </c>
      <c r="E858" s="81">
        <v>46023</v>
      </c>
      <c r="F858" s="81">
        <v>46387</v>
      </c>
      <c r="G858" s="80">
        <v>110</v>
      </c>
      <c r="H858" s="80">
        <v>98</v>
      </c>
      <c r="I858" s="80">
        <f t="shared" si="55"/>
        <v>208</v>
      </c>
      <c r="J858" s="82">
        <v>45870</v>
      </c>
      <c r="K858" s="80"/>
      <c r="L858" s="80">
        <v>12147</v>
      </c>
      <c r="N858" s="24">
        <f>IF($H858&gt;265,ROUND($H858*0.15,0),VLOOKUP($H858,'Office of Allowances Appendix B'!$A$1:$E$266,2,FALSE))</f>
        <v>15</v>
      </c>
      <c r="O858" s="24">
        <f>IF($H858&gt;265,ROUND($H858*0.25,0),VLOOKUP($H858,'Office of Allowances Appendix B'!$A$1:$E$266,3,FALSE))</f>
        <v>25</v>
      </c>
      <c r="P858" s="24">
        <f>IF($H858&gt;265,ROUND($H858*0.4,0),VLOOKUP($H858,'Office of Allowances Appendix B'!$A$1:$E$266,4,FALSE))</f>
        <v>39</v>
      </c>
      <c r="Q858" s="24">
        <f t="shared" si="56"/>
        <v>19</v>
      </c>
    </row>
    <row r="859" spans="1:17" x14ac:dyDescent="0.3">
      <c r="A859" s="80" t="s">
        <v>1710</v>
      </c>
      <c r="B859" s="80" t="s">
        <v>1724</v>
      </c>
      <c r="C859" s="80" t="s">
        <v>1725</v>
      </c>
      <c r="D859" s="80" t="s">
        <v>113</v>
      </c>
      <c r="E859" s="81">
        <v>46023</v>
      </c>
      <c r="F859" s="81">
        <v>46387</v>
      </c>
      <c r="G859" s="80">
        <v>242</v>
      </c>
      <c r="H859" s="80">
        <v>129</v>
      </c>
      <c r="I859" s="80">
        <f t="shared" si="55"/>
        <v>371</v>
      </c>
      <c r="J859" s="82">
        <v>45870</v>
      </c>
      <c r="K859" s="80"/>
      <c r="L859" s="80">
        <v>10186</v>
      </c>
      <c r="N859" s="24">
        <f>IF($H859&gt;265,ROUND($H859*0.15,0),VLOOKUP($H859,'Office of Allowances Appendix B'!$A$1:$E$266,2,FALSE))</f>
        <v>19</v>
      </c>
      <c r="O859" s="24">
        <f>IF($H859&gt;265,ROUND($H859*0.25,0),VLOOKUP($H859,'Office of Allowances Appendix B'!$A$1:$E$266,3,FALSE))</f>
        <v>32</v>
      </c>
      <c r="P859" s="24">
        <f>IF($H859&gt;265,ROUND($H859*0.4,0),VLOOKUP($H859,'Office of Allowances Appendix B'!$A$1:$E$266,4,FALSE))</f>
        <v>52</v>
      </c>
      <c r="Q859" s="24">
        <f t="shared" si="56"/>
        <v>26</v>
      </c>
    </row>
    <row r="860" spans="1:17" x14ac:dyDescent="0.3">
      <c r="A860" s="80" t="s">
        <v>1710</v>
      </c>
      <c r="B860" s="80" t="s">
        <v>1726</v>
      </c>
      <c r="C860" s="80" t="s">
        <v>1727</v>
      </c>
      <c r="D860" s="80"/>
      <c r="E860" s="81">
        <v>46023</v>
      </c>
      <c r="F860" s="81">
        <v>46112</v>
      </c>
      <c r="G860" s="80">
        <v>146</v>
      </c>
      <c r="H860" s="80">
        <v>59</v>
      </c>
      <c r="I860" s="80">
        <f t="shared" si="55"/>
        <v>205</v>
      </c>
      <c r="J860" s="82">
        <v>45870</v>
      </c>
      <c r="K860" s="80"/>
      <c r="L860" s="80">
        <v>13020</v>
      </c>
      <c r="N860" s="24">
        <f>IF($H860&gt;265,ROUND($H860*0.15,0),VLOOKUP($H860,'Office of Allowances Appendix B'!$A$1:$E$266,2,FALSE))</f>
        <v>9</v>
      </c>
      <c r="O860" s="24">
        <f>IF($H860&gt;265,ROUND($H860*0.25,0),VLOOKUP($H860,'Office of Allowances Appendix B'!$A$1:$E$266,3,FALSE))</f>
        <v>15</v>
      </c>
      <c r="P860" s="24">
        <f>IF($H860&gt;265,ROUND($H860*0.4,0),VLOOKUP($H860,'Office of Allowances Appendix B'!$A$1:$E$266,4,FALSE))</f>
        <v>24</v>
      </c>
      <c r="Q860" s="24">
        <f t="shared" si="56"/>
        <v>11</v>
      </c>
    </row>
    <row r="861" spans="1:17" x14ac:dyDescent="0.3">
      <c r="A861" s="80" t="s">
        <v>1710</v>
      </c>
      <c r="B861" s="80" t="s">
        <v>1726</v>
      </c>
      <c r="C861" s="80" t="s">
        <v>1727</v>
      </c>
      <c r="D861" s="80" t="s">
        <v>113</v>
      </c>
      <c r="E861" s="81">
        <v>46113</v>
      </c>
      <c r="F861" s="81">
        <v>46326</v>
      </c>
      <c r="G861" s="80">
        <v>186</v>
      </c>
      <c r="H861" s="80">
        <v>63</v>
      </c>
      <c r="I861" s="80">
        <f t="shared" si="55"/>
        <v>249</v>
      </c>
      <c r="J861" s="82">
        <v>45870</v>
      </c>
      <c r="K861" s="80"/>
      <c r="L861" s="80">
        <v>13020</v>
      </c>
      <c r="N861" s="24">
        <f>IF($H861&gt;265,ROUND($H861*0.15,0),VLOOKUP($H861,'Office of Allowances Appendix B'!$A$1:$E$266,2,FALSE))</f>
        <v>9</v>
      </c>
      <c r="O861" s="24">
        <f>IF($H861&gt;265,ROUND($H861*0.25,0),VLOOKUP($H861,'Office of Allowances Appendix B'!$A$1:$E$266,3,FALSE))</f>
        <v>16</v>
      </c>
      <c r="P861" s="24">
        <f>IF($H861&gt;265,ROUND($H861*0.4,0),VLOOKUP($H861,'Office of Allowances Appendix B'!$A$1:$E$266,4,FALSE))</f>
        <v>25</v>
      </c>
      <c r="Q861" s="24">
        <f t="shared" si="56"/>
        <v>13</v>
      </c>
    </row>
    <row r="862" spans="1:17" x14ac:dyDescent="0.3">
      <c r="A862" s="80" t="s">
        <v>1710</v>
      </c>
      <c r="B862" s="80" t="s">
        <v>1726</v>
      </c>
      <c r="C862" s="80" t="s">
        <v>1727</v>
      </c>
      <c r="D862" s="80" t="s">
        <v>140</v>
      </c>
      <c r="E862" s="81">
        <v>46327</v>
      </c>
      <c r="F862" s="81">
        <v>46387</v>
      </c>
      <c r="G862" s="80">
        <v>146</v>
      </c>
      <c r="H862" s="80">
        <v>59</v>
      </c>
      <c r="I862" s="80">
        <f t="shared" si="55"/>
        <v>205</v>
      </c>
      <c r="J862" s="82">
        <v>45870</v>
      </c>
      <c r="K862" s="80"/>
      <c r="L862" s="80">
        <v>13020</v>
      </c>
      <c r="N862" s="24">
        <f>IF($H862&gt;265,ROUND($H862*0.15,0),VLOOKUP($H862,'Office of Allowances Appendix B'!$A$1:$E$266,2,FALSE))</f>
        <v>9</v>
      </c>
      <c r="O862" s="24">
        <f>IF($H862&gt;265,ROUND($H862*0.25,0),VLOOKUP($H862,'Office of Allowances Appendix B'!$A$1:$E$266,3,FALSE))</f>
        <v>15</v>
      </c>
      <c r="P862" s="24">
        <f>IF($H862&gt;265,ROUND($H862*0.4,0),VLOOKUP($H862,'Office of Allowances Appendix B'!$A$1:$E$266,4,FALSE))</f>
        <v>24</v>
      </c>
      <c r="Q862" s="24">
        <f t="shared" si="56"/>
        <v>11</v>
      </c>
    </row>
    <row r="863" spans="1:17" x14ac:dyDescent="0.3">
      <c r="A863" s="80" t="s">
        <v>1710</v>
      </c>
      <c r="B863" s="80" t="s">
        <v>1728</v>
      </c>
      <c r="C863" s="80" t="s">
        <v>1729</v>
      </c>
      <c r="D863" s="80" t="s">
        <v>113</v>
      </c>
      <c r="E863" s="81">
        <v>46023</v>
      </c>
      <c r="F863" s="81">
        <v>46387</v>
      </c>
      <c r="G863" s="80">
        <v>276</v>
      </c>
      <c r="H863" s="80">
        <v>95</v>
      </c>
      <c r="I863" s="80">
        <f t="shared" si="55"/>
        <v>371</v>
      </c>
      <c r="J863" s="82">
        <v>45870</v>
      </c>
      <c r="K863" s="80"/>
      <c r="L863" s="80">
        <v>13019</v>
      </c>
      <c r="N863" s="24">
        <f>IF($H863&gt;265,ROUND($H863*0.15,0),VLOOKUP($H863,'Office of Allowances Appendix B'!$A$1:$E$266,2,FALSE))</f>
        <v>14</v>
      </c>
      <c r="O863" s="24">
        <f>IF($H863&gt;265,ROUND($H863*0.25,0),VLOOKUP($H863,'Office of Allowances Appendix B'!$A$1:$E$266,3,FALSE))</f>
        <v>24</v>
      </c>
      <c r="P863" s="24">
        <f>IF($H863&gt;265,ROUND($H863*0.4,0),VLOOKUP($H863,'Office of Allowances Appendix B'!$A$1:$E$266,4,FALSE))</f>
        <v>38</v>
      </c>
      <c r="Q863" s="24">
        <f t="shared" si="56"/>
        <v>19</v>
      </c>
    </row>
    <row r="864" spans="1:17" x14ac:dyDescent="0.3">
      <c r="A864" s="80" t="s">
        <v>1730</v>
      </c>
      <c r="B864" s="80" t="s">
        <v>109</v>
      </c>
      <c r="C864" s="80" t="s">
        <v>1731</v>
      </c>
      <c r="D864" s="80" t="s">
        <v>113</v>
      </c>
      <c r="E864" s="81">
        <v>46023</v>
      </c>
      <c r="F864" s="81">
        <v>46387</v>
      </c>
      <c r="G864" s="80">
        <v>240</v>
      </c>
      <c r="H864" s="80">
        <v>165</v>
      </c>
      <c r="I864" s="80">
        <f t="shared" si="55"/>
        <v>405</v>
      </c>
      <c r="J864" s="82">
        <v>45352</v>
      </c>
      <c r="K864" s="80">
        <v>2</v>
      </c>
      <c r="L864" s="80">
        <v>11817</v>
      </c>
      <c r="N864" s="24">
        <f>IF($H864&gt;265,ROUND($H864*0.15,0),VLOOKUP($H864,'Office of Allowances Appendix B'!$A$1:$E$266,2,FALSE))</f>
        <v>25</v>
      </c>
      <c r="O864" s="24">
        <f>IF($H864&gt;265,ROUND($H864*0.25,0),VLOOKUP($H864,'Office of Allowances Appendix B'!$A$1:$E$266,3,FALSE))</f>
        <v>41</v>
      </c>
      <c r="P864" s="24">
        <f>IF($H864&gt;265,ROUND($H864*0.4,0),VLOOKUP($H864,'Office of Allowances Appendix B'!$A$1:$E$266,4,FALSE))</f>
        <v>66</v>
      </c>
      <c r="Q864" s="24">
        <f t="shared" si="56"/>
        <v>33</v>
      </c>
    </row>
    <row r="865" spans="1:17" x14ac:dyDescent="0.3">
      <c r="A865" s="80" t="s">
        <v>1730</v>
      </c>
      <c r="B865" s="80" t="s">
        <v>1732</v>
      </c>
      <c r="C865" s="80" t="s">
        <v>1733</v>
      </c>
      <c r="D865" s="80" t="s">
        <v>113</v>
      </c>
      <c r="E865" s="81">
        <v>46023</v>
      </c>
      <c r="F865" s="81">
        <v>46387</v>
      </c>
      <c r="G865" s="80">
        <v>240</v>
      </c>
      <c r="H865" s="80">
        <v>165</v>
      </c>
      <c r="I865" s="80">
        <f t="shared" si="55"/>
        <v>405</v>
      </c>
      <c r="J865" s="82">
        <v>45352</v>
      </c>
      <c r="K865" s="80">
        <v>2</v>
      </c>
      <c r="L865" s="80">
        <v>10362</v>
      </c>
      <c r="N865" s="24">
        <f>IF($H865&gt;265,ROUND($H865*0.15,0),VLOOKUP($H865,'Office of Allowances Appendix B'!$A$1:$E$266,2,FALSE))</f>
        <v>25</v>
      </c>
      <c r="O865" s="24">
        <f>IF($H865&gt;265,ROUND($H865*0.25,0),VLOOKUP($H865,'Office of Allowances Appendix B'!$A$1:$E$266,3,FALSE))</f>
        <v>41</v>
      </c>
      <c r="P865" s="24">
        <f>IF($H865&gt;265,ROUND($H865*0.4,0),VLOOKUP($H865,'Office of Allowances Appendix B'!$A$1:$E$266,4,FALSE))</f>
        <v>66</v>
      </c>
      <c r="Q865" s="24">
        <f t="shared" si="56"/>
        <v>33</v>
      </c>
    </row>
    <row r="866" spans="1:17" x14ac:dyDescent="0.3">
      <c r="A866" s="80" t="s">
        <v>1734</v>
      </c>
      <c r="B866" s="80" t="s">
        <v>109</v>
      </c>
      <c r="C866" s="80" t="s">
        <v>1735</v>
      </c>
      <c r="D866" s="80" t="s">
        <v>113</v>
      </c>
      <c r="E866" s="81">
        <v>46023</v>
      </c>
      <c r="F866" s="81">
        <v>46387</v>
      </c>
      <c r="G866" s="80">
        <v>267</v>
      </c>
      <c r="H866" s="80">
        <v>129</v>
      </c>
      <c r="I866" s="80">
        <f t="shared" si="55"/>
        <v>396</v>
      </c>
      <c r="J866" s="82">
        <v>45901</v>
      </c>
      <c r="K866" s="80"/>
      <c r="L866" s="80">
        <v>11830</v>
      </c>
      <c r="N866" s="24">
        <f>IF($H866&gt;265,ROUND($H866*0.15,0),VLOOKUP($H866,'Office of Allowances Appendix B'!$A$1:$E$266,2,FALSE))</f>
        <v>19</v>
      </c>
      <c r="O866" s="24">
        <f>IF($H866&gt;265,ROUND($H866*0.25,0),VLOOKUP($H866,'Office of Allowances Appendix B'!$A$1:$E$266,3,FALSE))</f>
        <v>32</v>
      </c>
      <c r="P866" s="24">
        <f>IF($H866&gt;265,ROUND($H866*0.4,0),VLOOKUP($H866,'Office of Allowances Appendix B'!$A$1:$E$266,4,FALSE))</f>
        <v>52</v>
      </c>
      <c r="Q866" s="24">
        <f t="shared" si="56"/>
        <v>26</v>
      </c>
    </row>
    <row r="867" spans="1:17" x14ac:dyDescent="0.3">
      <c r="A867" s="80" t="s">
        <v>1734</v>
      </c>
      <c r="B867" s="80" t="s">
        <v>1736</v>
      </c>
      <c r="C867" s="80" t="s">
        <v>1737</v>
      </c>
      <c r="D867" s="80" t="s">
        <v>113</v>
      </c>
      <c r="E867" s="81">
        <v>46023</v>
      </c>
      <c r="F867" s="81">
        <v>46387</v>
      </c>
      <c r="G867" s="80">
        <v>267</v>
      </c>
      <c r="H867" s="80">
        <v>129</v>
      </c>
      <c r="I867" s="80">
        <f t="shared" ref="I867:I932" si="59">SUM(G867+H867)</f>
        <v>396</v>
      </c>
      <c r="J867" s="82">
        <v>45901</v>
      </c>
      <c r="K867" s="80"/>
      <c r="L867" s="80">
        <v>10385</v>
      </c>
      <c r="N867" s="24">
        <f>IF($H867&gt;265,ROUND($H867*0.15,0),VLOOKUP($H867,'Office of Allowances Appendix B'!$A$1:$E$266,2,FALSE))</f>
        <v>19</v>
      </c>
      <c r="O867" s="24">
        <f>IF($H867&gt;265,ROUND($H867*0.25,0),VLOOKUP($H867,'Office of Allowances Appendix B'!$A$1:$E$266,3,FALSE))</f>
        <v>32</v>
      </c>
      <c r="P867" s="24">
        <f>IF($H867&gt;265,ROUND($H867*0.4,0),VLOOKUP($H867,'Office of Allowances Appendix B'!$A$1:$E$266,4,FALSE))</f>
        <v>52</v>
      </c>
      <c r="Q867" s="24">
        <f t="shared" si="56"/>
        <v>26</v>
      </c>
    </row>
    <row r="868" spans="1:17" x14ac:dyDescent="0.3">
      <c r="A868" s="80" t="s">
        <v>1738</v>
      </c>
      <c r="B868" s="80" t="s">
        <v>1739</v>
      </c>
      <c r="C868" s="80" t="s">
        <v>1740</v>
      </c>
      <c r="D868" s="80" t="s">
        <v>113</v>
      </c>
      <c r="E868" s="81">
        <v>46023</v>
      </c>
      <c r="F868" s="81">
        <v>46387</v>
      </c>
      <c r="G868" s="80">
        <v>145</v>
      </c>
      <c r="H868" s="80">
        <v>76</v>
      </c>
      <c r="I868" s="80">
        <f t="shared" si="59"/>
        <v>221</v>
      </c>
      <c r="J868" s="82">
        <v>39173</v>
      </c>
      <c r="K868" s="80"/>
      <c r="L868" s="80">
        <v>11729</v>
      </c>
      <c r="N868" s="24">
        <f>IF($H868&gt;265,ROUND($H868*0.15,0),VLOOKUP($H868,'Office of Allowances Appendix B'!$A$1:$E$266,2,FALSE))</f>
        <v>11</v>
      </c>
      <c r="O868" s="24">
        <f>IF($H868&gt;265,ROUND($H868*0.25,0),VLOOKUP($H868,'Office of Allowances Appendix B'!$A$1:$E$266,3,FALSE))</f>
        <v>19</v>
      </c>
      <c r="P868" s="24">
        <f>IF($H868&gt;265,ROUND($H868*0.4,0),VLOOKUP($H868,'Office of Allowances Appendix B'!$A$1:$E$266,4,FALSE))</f>
        <v>31</v>
      </c>
      <c r="Q868" s="24">
        <f t="shared" si="56"/>
        <v>15</v>
      </c>
    </row>
    <row r="869" spans="1:17" x14ac:dyDescent="0.3">
      <c r="A869" s="80" t="s">
        <v>1741</v>
      </c>
      <c r="B869" s="80" t="s">
        <v>109</v>
      </c>
      <c r="C869" s="80" t="s">
        <v>1742</v>
      </c>
      <c r="D869" s="80" t="s">
        <v>113</v>
      </c>
      <c r="E869" s="81">
        <v>46023</v>
      </c>
      <c r="F869" s="81">
        <v>46387</v>
      </c>
      <c r="G869" s="80">
        <v>137</v>
      </c>
      <c r="H869" s="80">
        <v>106</v>
      </c>
      <c r="I869" s="80">
        <f t="shared" si="59"/>
        <v>243</v>
      </c>
      <c r="J869" s="82">
        <v>46204</v>
      </c>
      <c r="K869" s="80">
        <v>71</v>
      </c>
      <c r="L869" s="80">
        <v>11876</v>
      </c>
      <c r="N869" s="24">
        <f>IF($H869&gt;265,ROUND($H869*0.15,0),VLOOKUP($H869,'Office of Allowances Appendix B'!$A$1:$E$266,2,FALSE))</f>
        <v>16</v>
      </c>
      <c r="O869" s="24">
        <f>IF($H869&gt;265,ROUND($H869*0.25,0),VLOOKUP($H869,'Office of Allowances Appendix B'!$A$1:$E$266,3,FALSE))</f>
        <v>27</v>
      </c>
      <c r="P869" s="24">
        <f>IF($H869&gt;265,ROUND($H869*0.4,0),VLOOKUP($H869,'Office of Allowances Appendix B'!$A$1:$E$266,4,FALSE))</f>
        <v>42</v>
      </c>
      <c r="Q869" s="24">
        <f t="shared" si="56"/>
        <v>21</v>
      </c>
    </row>
    <row r="870" spans="1:17" x14ac:dyDescent="0.3">
      <c r="A870" s="80" t="s">
        <v>1741</v>
      </c>
      <c r="B870" s="80" t="s">
        <v>1743</v>
      </c>
      <c r="C870" s="80" t="s">
        <v>1744</v>
      </c>
      <c r="D870" s="80" t="s">
        <v>113</v>
      </c>
      <c r="E870" s="81">
        <v>46023</v>
      </c>
      <c r="F870" s="81">
        <v>46387</v>
      </c>
      <c r="G870" s="80">
        <v>185</v>
      </c>
      <c r="H870" s="80">
        <v>123</v>
      </c>
      <c r="I870" s="80">
        <f t="shared" si="59"/>
        <v>308</v>
      </c>
      <c r="J870" s="82">
        <v>46204</v>
      </c>
      <c r="K870" s="80">
        <v>71</v>
      </c>
      <c r="L870" s="80">
        <v>10194</v>
      </c>
      <c r="N870" s="24">
        <f>IF($H870&gt;265,ROUND($H870*0.15,0),VLOOKUP($H870,'Office of Allowances Appendix B'!$A$1:$E$266,2,FALSE))</f>
        <v>18</v>
      </c>
      <c r="O870" s="24">
        <f>IF($H870&gt;265,ROUND($H870*0.25,0),VLOOKUP($H870,'Office of Allowances Appendix B'!$A$1:$E$266,3,FALSE))</f>
        <v>31</v>
      </c>
      <c r="P870" s="24">
        <f>IF($H870&gt;265,ROUND($H870*0.4,0),VLOOKUP($H870,'Office of Allowances Appendix B'!$A$1:$E$266,4,FALSE))</f>
        <v>49</v>
      </c>
      <c r="Q870" s="24">
        <f t="shared" ref="Q870:Q938" si="60">H870-SUM(N870:P870)</f>
        <v>25</v>
      </c>
    </row>
    <row r="871" spans="1:17" x14ac:dyDescent="0.3">
      <c r="A871" s="80" t="s">
        <v>1741</v>
      </c>
      <c r="B871" s="80" t="s">
        <v>1745</v>
      </c>
      <c r="C871" s="80" t="s">
        <v>1746</v>
      </c>
      <c r="D871" s="80" t="s">
        <v>113</v>
      </c>
      <c r="E871" s="81">
        <v>46023</v>
      </c>
      <c r="F871" s="81">
        <v>46387</v>
      </c>
      <c r="G871" s="80">
        <v>124</v>
      </c>
      <c r="H871" s="80">
        <v>87</v>
      </c>
      <c r="I871" s="80">
        <f t="shared" si="59"/>
        <v>211</v>
      </c>
      <c r="J871" s="82">
        <v>46204</v>
      </c>
      <c r="K871" s="80">
        <v>71</v>
      </c>
      <c r="L871" s="80">
        <v>13652</v>
      </c>
      <c r="N871" s="24">
        <f>IF($H871&gt;265,ROUND($H871*0.15,0),VLOOKUP($H871,'Office of Allowances Appendix B'!$A$1:$E$266,2,FALSE))</f>
        <v>13</v>
      </c>
      <c r="O871" s="24">
        <f>IF($H871&gt;265,ROUND($H871*0.25,0),VLOOKUP($H871,'Office of Allowances Appendix B'!$A$1:$E$266,3,FALSE))</f>
        <v>22</v>
      </c>
      <c r="P871" s="24">
        <f>IF($H871&gt;265,ROUND($H871*0.4,0),VLOOKUP($H871,'Office of Allowances Appendix B'!$A$1:$E$266,4,FALSE))</f>
        <v>35</v>
      </c>
      <c r="Q871" s="24">
        <f t="shared" si="60"/>
        <v>17</v>
      </c>
    </row>
    <row r="872" spans="1:17" x14ac:dyDescent="0.3">
      <c r="A872" s="80" t="s">
        <v>1747</v>
      </c>
      <c r="B872" s="80" t="s">
        <v>109</v>
      </c>
      <c r="C872" s="80" t="s">
        <v>1748</v>
      </c>
      <c r="D872" s="80" t="s">
        <v>113</v>
      </c>
      <c r="E872" s="81">
        <v>46023</v>
      </c>
      <c r="F872" s="81">
        <v>46387</v>
      </c>
      <c r="G872" s="80">
        <v>173</v>
      </c>
      <c r="H872" s="80">
        <v>112</v>
      </c>
      <c r="I872" s="80">
        <f t="shared" si="59"/>
        <v>285</v>
      </c>
      <c r="J872" s="82">
        <v>44593</v>
      </c>
      <c r="K872" s="80"/>
      <c r="L872" s="80">
        <v>11778</v>
      </c>
      <c r="N872" s="24">
        <f>IF($H872&gt;265,ROUND($H872*0.15,0),VLOOKUP($H872,'Office of Allowances Appendix B'!$A$1:$E$266,2,FALSE))</f>
        <v>17</v>
      </c>
      <c r="O872" s="24">
        <f>IF($H872&gt;265,ROUND($H872*0.25,0),VLOOKUP($H872,'Office of Allowances Appendix B'!$A$1:$E$266,3,FALSE))</f>
        <v>28</v>
      </c>
      <c r="P872" s="24">
        <f>IF($H872&gt;265,ROUND($H872*0.4,0),VLOOKUP($H872,'Office of Allowances Appendix B'!$A$1:$E$266,4,FALSE))</f>
        <v>45</v>
      </c>
      <c r="Q872" s="24">
        <f t="shared" si="60"/>
        <v>22</v>
      </c>
    </row>
    <row r="873" spans="1:17" x14ac:dyDescent="0.3">
      <c r="A873" s="80" t="s">
        <v>1747</v>
      </c>
      <c r="B873" s="80" t="s">
        <v>1749</v>
      </c>
      <c r="C873" s="80" t="s">
        <v>1750</v>
      </c>
      <c r="D873" s="80" t="s">
        <v>113</v>
      </c>
      <c r="E873" s="81">
        <v>46023</v>
      </c>
      <c r="F873" s="81">
        <v>46387</v>
      </c>
      <c r="G873" s="80">
        <v>350</v>
      </c>
      <c r="H873" s="80">
        <v>154</v>
      </c>
      <c r="I873" s="80">
        <f t="shared" si="59"/>
        <v>504</v>
      </c>
      <c r="J873" s="82">
        <v>45597</v>
      </c>
      <c r="K873" s="80">
        <v>33</v>
      </c>
      <c r="L873" s="80">
        <v>10196</v>
      </c>
      <c r="N873" s="24">
        <f>IF($H873&gt;265,ROUND($H873*0.15,0),VLOOKUP($H873,'Office of Allowances Appendix B'!$A$1:$E$266,2,FALSE))</f>
        <v>23</v>
      </c>
      <c r="O873" s="24">
        <f>IF($H873&gt;265,ROUND($H873*0.25,0),VLOOKUP($H873,'Office of Allowances Appendix B'!$A$1:$E$266,3,FALSE))</f>
        <v>39</v>
      </c>
      <c r="P873" s="24">
        <f>IF($H873&gt;265,ROUND($H873*0.4,0),VLOOKUP($H873,'Office of Allowances Appendix B'!$A$1:$E$266,4,FALSE))</f>
        <v>61</v>
      </c>
      <c r="Q873" s="24">
        <f t="shared" si="60"/>
        <v>31</v>
      </c>
    </row>
    <row r="874" spans="1:17" x14ac:dyDescent="0.3">
      <c r="A874" s="80" t="s">
        <v>1747</v>
      </c>
      <c r="B874" s="80" t="s">
        <v>1751</v>
      </c>
      <c r="C874" s="80" t="s">
        <v>1752</v>
      </c>
      <c r="D874" s="80" t="s">
        <v>113</v>
      </c>
      <c r="E874" s="81">
        <v>46023</v>
      </c>
      <c r="F874" s="81">
        <v>46387</v>
      </c>
      <c r="G874" s="80">
        <v>352</v>
      </c>
      <c r="H874" s="80">
        <v>134</v>
      </c>
      <c r="I874" s="80">
        <f t="shared" si="59"/>
        <v>486</v>
      </c>
      <c r="J874" s="82">
        <v>44593</v>
      </c>
      <c r="K874" s="80"/>
      <c r="L874" s="80">
        <v>10197</v>
      </c>
      <c r="N874" s="24">
        <f>IF($H874&gt;265,ROUND($H874*0.15,0),VLOOKUP($H874,'Office of Allowances Appendix B'!$A$1:$E$266,2,FALSE))</f>
        <v>20</v>
      </c>
      <c r="O874" s="24">
        <f>IF($H874&gt;265,ROUND($H874*0.25,0),VLOOKUP($H874,'Office of Allowances Appendix B'!$A$1:$E$266,3,FALSE))</f>
        <v>34</v>
      </c>
      <c r="P874" s="24">
        <f>IF($H874&gt;265,ROUND($H874*0.4,0),VLOOKUP($H874,'Office of Allowances Appendix B'!$A$1:$E$266,4,FALSE))</f>
        <v>53</v>
      </c>
      <c r="Q874" s="24">
        <f t="shared" si="60"/>
        <v>27</v>
      </c>
    </row>
    <row r="875" spans="1:17" x14ac:dyDescent="0.3">
      <c r="A875" s="80" t="s">
        <v>1747</v>
      </c>
      <c r="B875" s="80" t="s">
        <v>1753</v>
      </c>
      <c r="C875" s="80" t="s">
        <v>1754</v>
      </c>
      <c r="D875" s="80" t="s">
        <v>113</v>
      </c>
      <c r="E875" s="81">
        <v>46023</v>
      </c>
      <c r="F875" s="81">
        <v>46387</v>
      </c>
      <c r="G875" s="80">
        <v>305</v>
      </c>
      <c r="H875" s="80">
        <v>202</v>
      </c>
      <c r="I875" s="80">
        <f t="shared" si="59"/>
        <v>507</v>
      </c>
      <c r="J875" s="82">
        <v>41944</v>
      </c>
      <c r="K875" s="80"/>
      <c r="L875" s="80">
        <v>19957</v>
      </c>
      <c r="N875" s="24">
        <f>IF($H875&gt;265,ROUND($H875*0.15,0),VLOOKUP($H875,'Office of Allowances Appendix B'!$A$1:$E$266,2,FALSE))</f>
        <v>30</v>
      </c>
      <c r="O875" s="24">
        <f>IF($H875&gt;265,ROUND($H875*0.25,0),VLOOKUP($H875,'Office of Allowances Appendix B'!$A$1:$E$266,3,FALSE))</f>
        <v>51</v>
      </c>
      <c r="P875" s="24">
        <f>IF($H875&gt;265,ROUND($H875*0.4,0),VLOOKUP($H875,'Office of Allowances Appendix B'!$A$1:$E$266,4,FALSE))</f>
        <v>81</v>
      </c>
      <c r="Q875" s="24">
        <f t="shared" si="60"/>
        <v>40</v>
      </c>
    </row>
    <row r="876" spans="1:17" x14ac:dyDescent="0.3">
      <c r="A876" s="80" t="s">
        <v>1747</v>
      </c>
      <c r="B876" s="80" t="s">
        <v>1755</v>
      </c>
      <c r="C876" s="80" t="s">
        <v>1756</v>
      </c>
      <c r="D876" s="80" t="s">
        <v>113</v>
      </c>
      <c r="E876" s="81">
        <v>46023</v>
      </c>
      <c r="F876" s="81">
        <v>46387</v>
      </c>
      <c r="G876" s="80">
        <v>250</v>
      </c>
      <c r="H876" s="80">
        <v>120</v>
      </c>
      <c r="I876" s="80">
        <f t="shared" si="59"/>
        <v>370</v>
      </c>
      <c r="J876" s="82">
        <v>38930</v>
      </c>
      <c r="K876" s="80"/>
      <c r="L876" s="80">
        <v>12564</v>
      </c>
      <c r="N876" s="24">
        <f>IF($H876&gt;265,ROUND($H876*0.15,0),VLOOKUP($H876,'Office of Allowances Appendix B'!$A$1:$E$266,2,FALSE))</f>
        <v>18</v>
      </c>
      <c r="O876" s="24">
        <f>IF($H876&gt;265,ROUND($H876*0.25,0),VLOOKUP($H876,'Office of Allowances Appendix B'!$A$1:$E$266,3,FALSE))</f>
        <v>30</v>
      </c>
      <c r="P876" s="24">
        <f>IF($H876&gt;265,ROUND($H876*0.4,0),VLOOKUP($H876,'Office of Allowances Appendix B'!$A$1:$E$266,4,FALSE))</f>
        <v>48</v>
      </c>
      <c r="Q876" s="24">
        <f t="shared" si="60"/>
        <v>24</v>
      </c>
    </row>
    <row r="877" spans="1:17" x14ac:dyDescent="0.3">
      <c r="A877" s="80" t="s">
        <v>1757</v>
      </c>
      <c r="B877" s="80" t="s">
        <v>109</v>
      </c>
      <c r="C877" s="80" t="s">
        <v>1758</v>
      </c>
      <c r="D877" s="80" t="s">
        <v>113</v>
      </c>
      <c r="E877" s="81">
        <v>46023</v>
      </c>
      <c r="F877" s="81">
        <v>46387</v>
      </c>
      <c r="G877" s="80">
        <v>112</v>
      </c>
      <c r="H877" s="80">
        <v>54</v>
      </c>
      <c r="I877" s="80">
        <f t="shared" si="59"/>
        <v>166</v>
      </c>
      <c r="J877" s="82">
        <v>45839</v>
      </c>
      <c r="K877" s="80"/>
      <c r="L877" s="80">
        <v>11845</v>
      </c>
      <c r="N877" s="24">
        <f>IF($H877&gt;265,ROUND($H877*0.15,0),VLOOKUP($H877,'Office of Allowances Appendix B'!$A$1:$E$266,2,FALSE))</f>
        <v>8</v>
      </c>
      <c r="O877" s="24">
        <f>IF($H877&gt;265,ROUND($H877*0.25,0),VLOOKUP($H877,'Office of Allowances Appendix B'!$A$1:$E$266,3,FALSE))</f>
        <v>14</v>
      </c>
      <c r="P877" s="24">
        <f>IF($H877&gt;265,ROUND($H877*0.4,0),VLOOKUP($H877,'Office of Allowances Appendix B'!$A$1:$E$266,4,FALSE))</f>
        <v>21</v>
      </c>
      <c r="Q877" s="24">
        <f t="shared" si="60"/>
        <v>11</v>
      </c>
    </row>
    <row r="878" spans="1:17" x14ac:dyDescent="0.3">
      <c r="A878" s="80" t="s">
        <v>1757</v>
      </c>
      <c r="B878" s="80" t="s">
        <v>1759</v>
      </c>
      <c r="C878" s="80" t="s">
        <v>1760</v>
      </c>
      <c r="D878" s="80" t="s">
        <v>113</v>
      </c>
      <c r="E878" s="81">
        <v>46023</v>
      </c>
      <c r="F878" s="81">
        <v>46387</v>
      </c>
      <c r="G878" s="80">
        <v>173</v>
      </c>
      <c r="H878" s="80">
        <v>60</v>
      </c>
      <c r="I878" s="80">
        <f t="shared" si="59"/>
        <v>233</v>
      </c>
      <c r="J878" s="82">
        <v>45839</v>
      </c>
      <c r="K878" s="80"/>
      <c r="L878" s="80">
        <v>19002</v>
      </c>
      <c r="N878" s="24">
        <f>IF($H878&gt;265,ROUND($H878*0.15,0),VLOOKUP($H878,'Office of Allowances Appendix B'!$A$1:$E$266,2,FALSE))</f>
        <v>9</v>
      </c>
      <c r="O878" s="24">
        <f>IF($H878&gt;265,ROUND($H878*0.25,0),VLOOKUP($H878,'Office of Allowances Appendix B'!$A$1:$E$266,3,FALSE))</f>
        <v>15</v>
      </c>
      <c r="P878" s="24">
        <f>IF($H878&gt;265,ROUND($H878*0.4,0),VLOOKUP($H878,'Office of Allowances Appendix B'!$A$1:$E$266,4,FALSE))</f>
        <v>24</v>
      </c>
      <c r="Q878" s="24">
        <f t="shared" si="60"/>
        <v>12</v>
      </c>
    </row>
    <row r="879" spans="1:17" x14ac:dyDescent="0.3">
      <c r="A879" s="80" t="s">
        <v>1757</v>
      </c>
      <c r="B879" s="80" t="s">
        <v>1761</v>
      </c>
      <c r="C879" s="80" t="s">
        <v>1762</v>
      </c>
      <c r="D879" s="80" t="s">
        <v>113</v>
      </c>
      <c r="E879" s="81">
        <v>46023</v>
      </c>
      <c r="F879" s="81">
        <v>46387</v>
      </c>
      <c r="G879" s="80">
        <v>112</v>
      </c>
      <c r="H879" s="80">
        <v>54</v>
      </c>
      <c r="I879" s="80">
        <f t="shared" si="59"/>
        <v>166</v>
      </c>
      <c r="J879" s="82">
        <v>45839</v>
      </c>
      <c r="K879" s="80"/>
      <c r="L879" s="80">
        <v>13473</v>
      </c>
      <c r="N879" s="24">
        <f>IF($H879&gt;265,ROUND($H879*0.15,0),VLOOKUP($H879,'Office of Allowances Appendix B'!$A$1:$E$266,2,FALSE))</f>
        <v>8</v>
      </c>
      <c r="O879" s="24">
        <f>IF($H879&gt;265,ROUND($H879*0.25,0),VLOOKUP($H879,'Office of Allowances Appendix B'!$A$1:$E$266,3,FALSE))</f>
        <v>14</v>
      </c>
      <c r="P879" s="24">
        <f>IF($H879&gt;265,ROUND($H879*0.4,0),VLOOKUP($H879,'Office of Allowances Appendix B'!$A$1:$E$266,4,FALSE))</f>
        <v>21</v>
      </c>
      <c r="Q879" s="24">
        <f t="shared" si="60"/>
        <v>11</v>
      </c>
    </row>
    <row r="880" spans="1:17" x14ac:dyDescent="0.3">
      <c r="A880" s="80" t="s">
        <v>1757</v>
      </c>
      <c r="B880" s="80" t="s">
        <v>1763</v>
      </c>
      <c r="C880" s="80" t="s">
        <v>1764</v>
      </c>
      <c r="D880" s="80" t="s">
        <v>113</v>
      </c>
      <c r="E880" s="81">
        <v>46023</v>
      </c>
      <c r="F880" s="81">
        <v>46387</v>
      </c>
      <c r="G880" s="80">
        <v>260</v>
      </c>
      <c r="H880" s="80">
        <v>102</v>
      </c>
      <c r="I880" s="80">
        <f t="shared" si="59"/>
        <v>362</v>
      </c>
      <c r="J880" s="82">
        <v>46204</v>
      </c>
      <c r="K880" s="80"/>
      <c r="L880" s="80">
        <v>10407</v>
      </c>
      <c r="N880" s="24">
        <f>IF($H880&gt;265,ROUND($H880*0.15,0),VLOOKUP($H880,'Office of Allowances Appendix B'!$A$1:$E$266,2,FALSE))</f>
        <v>15</v>
      </c>
      <c r="O880" s="24">
        <f>IF($H880&gt;265,ROUND($H880*0.25,0),VLOOKUP($H880,'Office of Allowances Appendix B'!$A$1:$E$266,3,FALSE))</f>
        <v>26</v>
      </c>
      <c r="P880" s="24">
        <f>IF($H880&gt;265,ROUND($H880*0.4,0),VLOOKUP($H880,'Office of Allowances Appendix B'!$A$1:$E$266,4,FALSE))</f>
        <v>41</v>
      </c>
      <c r="Q880" s="24">
        <f t="shared" si="60"/>
        <v>20</v>
      </c>
    </row>
    <row r="881" spans="1:17" x14ac:dyDescent="0.3">
      <c r="A881" s="80" t="s">
        <v>1757</v>
      </c>
      <c r="B881" s="80" t="s">
        <v>1765</v>
      </c>
      <c r="C881" s="80" t="s">
        <v>1766</v>
      </c>
      <c r="D881" s="80" t="s">
        <v>113</v>
      </c>
      <c r="E881" s="81">
        <v>46023</v>
      </c>
      <c r="F881" s="81">
        <v>46387</v>
      </c>
      <c r="G881" s="80">
        <v>165</v>
      </c>
      <c r="H881" s="80">
        <v>46</v>
      </c>
      <c r="I881" s="80">
        <f t="shared" si="59"/>
        <v>211</v>
      </c>
      <c r="J881" s="82">
        <v>45839</v>
      </c>
      <c r="K881" s="80"/>
      <c r="L881" s="80">
        <v>13474</v>
      </c>
      <c r="N881" s="24">
        <f>IF($H881&gt;265,ROUND($H881*0.15,0),VLOOKUP($H881,'Office of Allowances Appendix B'!$A$1:$E$266,2,FALSE))</f>
        <v>7</v>
      </c>
      <c r="O881" s="24">
        <f>IF($H881&gt;265,ROUND($H881*0.25,0),VLOOKUP($H881,'Office of Allowances Appendix B'!$A$1:$E$266,3,FALSE))</f>
        <v>12</v>
      </c>
      <c r="P881" s="24">
        <f>IF($H881&gt;265,ROUND($H881*0.4,0),VLOOKUP($H881,'Office of Allowances Appendix B'!$A$1:$E$266,4,FALSE))</f>
        <v>18</v>
      </c>
      <c r="Q881" s="24">
        <f t="shared" si="60"/>
        <v>9</v>
      </c>
    </row>
    <row r="882" spans="1:17" x14ac:dyDescent="0.3">
      <c r="A882" s="80" t="s">
        <v>1767</v>
      </c>
      <c r="B882" s="80" t="s">
        <v>1768</v>
      </c>
      <c r="C882" s="80" t="s">
        <v>1769</v>
      </c>
      <c r="D882" s="80" t="s">
        <v>113</v>
      </c>
      <c r="E882" s="81">
        <v>46023</v>
      </c>
      <c r="F882" s="81">
        <v>46387</v>
      </c>
      <c r="G882" s="80">
        <v>44</v>
      </c>
      <c r="H882" s="80">
        <v>15</v>
      </c>
      <c r="I882" s="80">
        <f t="shared" si="59"/>
        <v>59</v>
      </c>
      <c r="J882" s="82">
        <v>45839</v>
      </c>
      <c r="K882" s="80"/>
      <c r="L882" s="80">
        <v>11066</v>
      </c>
      <c r="N882" s="24">
        <f>IF($H882&gt;265,ROUND($H882*0.15,0),VLOOKUP($H882,'Office of Allowances Appendix B'!$A$1:$E$266,2,FALSE))</f>
        <v>2</v>
      </c>
      <c r="O882" s="24">
        <f>IF($H882&gt;265,ROUND($H882*0.25,0),VLOOKUP($H882,'Office of Allowances Appendix B'!$A$1:$E$266,3,FALSE))</f>
        <v>4</v>
      </c>
      <c r="P882" s="24">
        <f>IF($H882&gt;265,ROUND($H882*0.4,0),VLOOKUP($H882,'Office of Allowances Appendix B'!$A$1:$E$266,4,FALSE))</f>
        <v>6</v>
      </c>
      <c r="Q882" s="24">
        <f t="shared" si="60"/>
        <v>3</v>
      </c>
    </row>
    <row r="883" spans="1:17" x14ac:dyDescent="0.3">
      <c r="A883" s="80" t="s">
        <v>1770</v>
      </c>
      <c r="B883" s="80" t="s">
        <v>1771</v>
      </c>
      <c r="C883" s="80" t="s">
        <v>1772</v>
      </c>
      <c r="D883" s="80" t="s">
        <v>113</v>
      </c>
      <c r="E883" s="81">
        <v>46023</v>
      </c>
      <c r="F883" s="81">
        <v>46387</v>
      </c>
      <c r="G883" s="80">
        <v>259</v>
      </c>
      <c r="H883" s="80">
        <v>138</v>
      </c>
      <c r="I883" s="80">
        <f t="shared" si="59"/>
        <v>397</v>
      </c>
      <c r="J883" s="82">
        <v>45017</v>
      </c>
      <c r="K883" s="80"/>
      <c r="L883" s="80">
        <v>11700</v>
      </c>
      <c r="N883" s="24">
        <f>IF($H883&gt;265,ROUND($H883*0.15,0),VLOOKUP($H883,'Office of Allowances Appendix B'!$A$1:$E$266,2,FALSE))</f>
        <v>21</v>
      </c>
      <c r="O883" s="24">
        <f>IF($H883&gt;265,ROUND($H883*0.25,0),VLOOKUP($H883,'Office of Allowances Appendix B'!$A$1:$E$266,3,FALSE))</f>
        <v>35</v>
      </c>
      <c r="P883" s="24">
        <f>IF($H883&gt;265,ROUND($H883*0.4,0),VLOOKUP($H883,'Office of Allowances Appendix B'!$A$1:$E$266,4,FALSE))</f>
        <v>55</v>
      </c>
      <c r="Q883" s="24">
        <f t="shared" si="60"/>
        <v>27</v>
      </c>
    </row>
    <row r="884" spans="1:17" x14ac:dyDescent="0.3">
      <c r="A884" s="80" t="s">
        <v>1773</v>
      </c>
      <c r="B884" s="80" t="s">
        <v>1774</v>
      </c>
      <c r="C884" s="80" t="s">
        <v>1775</v>
      </c>
      <c r="D884" s="80" t="s">
        <v>113</v>
      </c>
      <c r="E884" s="81">
        <v>46023</v>
      </c>
      <c r="F884" s="81">
        <v>46387</v>
      </c>
      <c r="G884" s="80">
        <v>220</v>
      </c>
      <c r="H884" s="80">
        <v>110</v>
      </c>
      <c r="I884" s="80">
        <f t="shared" si="59"/>
        <v>330</v>
      </c>
      <c r="J884" s="82">
        <v>45017</v>
      </c>
      <c r="K884" s="80"/>
      <c r="L884" s="80">
        <v>11703</v>
      </c>
      <c r="N884" s="24">
        <f>IF($H884&gt;265,ROUND($H884*0.15,0),VLOOKUP($H884,'Office of Allowances Appendix B'!$A$1:$E$266,2,FALSE))</f>
        <v>17</v>
      </c>
      <c r="O884" s="24">
        <f>IF($H884&gt;265,ROUND($H884*0.25,0),VLOOKUP($H884,'Office of Allowances Appendix B'!$A$1:$E$266,3,FALSE))</f>
        <v>27</v>
      </c>
      <c r="P884" s="24">
        <f>IF($H884&gt;265,ROUND($H884*0.4,0),VLOOKUP($H884,'Office of Allowances Appendix B'!$A$1:$E$266,4,FALSE))</f>
        <v>44</v>
      </c>
      <c r="Q884" s="24">
        <f t="shared" si="60"/>
        <v>22</v>
      </c>
    </row>
    <row r="885" spans="1:17" x14ac:dyDescent="0.3">
      <c r="A885" s="80" t="s">
        <v>1776</v>
      </c>
      <c r="B885" s="80" t="s">
        <v>1776</v>
      </c>
      <c r="C885" s="80" t="s">
        <v>1777</v>
      </c>
      <c r="D885" s="80" t="s">
        <v>113</v>
      </c>
      <c r="E885" s="81">
        <v>46023</v>
      </c>
      <c r="F885" s="81">
        <v>46387</v>
      </c>
      <c r="G885" s="80">
        <v>218</v>
      </c>
      <c r="H885" s="80">
        <v>148</v>
      </c>
      <c r="I885" s="80">
        <f t="shared" si="59"/>
        <v>366</v>
      </c>
      <c r="J885" s="82">
        <v>45901</v>
      </c>
      <c r="K885" s="80"/>
      <c r="L885" s="80">
        <v>11071</v>
      </c>
      <c r="N885" s="24">
        <f>IF($H885&gt;265,ROUND($H885*0.15,0),VLOOKUP($H885,'Office of Allowances Appendix B'!$A$1:$E$266,2,FALSE))</f>
        <v>22</v>
      </c>
      <c r="O885" s="24">
        <f>IF($H885&gt;265,ROUND($H885*0.25,0),VLOOKUP($H885,'Office of Allowances Appendix B'!$A$1:$E$266,3,FALSE))</f>
        <v>37</v>
      </c>
      <c r="P885" s="24">
        <f>IF($H885&gt;265,ROUND($H885*0.4,0),VLOOKUP($H885,'Office of Allowances Appendix B'!$A$1:$E$266,4,FALSE))</f>
        <v>59</v>
      </c>
      <c r="Q885" s="24">
        <f t="shared" si="60"/>
        <v>30</v>
      </c>
    </row>
    <row r="886" spans="1:17" x14ac:dyDescent="0.3">
      <c r="A886" s="80" t="s">
        <v>1778</v>
      </c>
      <c r="B886" s="80" t="s">
        <v>1779</v>
      </c>
      <c r="C886" s="80" t="s">
        <v>1780</v>
      </c>
      <c r="D886" s="80" t="s">
        <v>113</v>
      </c>
      <c r="E886" s="81">
        <v>46023</v>
      </c>
      <c r="F886" s="81">
        <v>46387</v>
      </c>
      <c r="G886" s="80">
        <v>120</v>
      </c>
      <c r="H886" s="80">
        <v>101</v>
      </c>
      <c r="I886" s="80">
        <f t="shared" si="59"/>
        <v>221</v>
      </c>
      <c r="J886" s="82">
        <v>45870</v>
      </c>
      <c r="K886" s="80"/>
      <c r="L886" s="80">
        <v>11704</v>
      </c>
      <c r="N886" s="24">
        <f>IF($H886&gt;265,ROUND($H886*0.15,0),VLOOKUP($H886,'Office of Allowances Appendix B'!$A$1:$E$266,2,FALSE))</f>
        <v>15</v>
      </c>
      <c r="O886" s="24">
        <f>IF($H886&gt;265,ROUND($H886*0.25,0),VLOOKUP($H886,'Office of Allowances Appendix B'!$A$1:$E$266,3,FALSE))</f>
        <v>25</v>
      </c>
      <c r="P886" s="24">
        <f>IF($H886&gt;265,ROUND($H886*0.4,0),VLOOKUP($H886,'Office of Allowances Appendix B'!$A$1:$E$266,4,FALSE))</f>
        <v>41</v>
      </c>
      <c r="Q886" s="24">
        <f t="shared" si="60"/>
        <v>20</v>
      </c>
    </row>
    <row r="887" spans="1:17" x14ac:dyDescent="0.3">
      <c r="A887" s="80" t="s">
        <v>1781</v>
      </c>
      <c r="B887" s="80" t="s">
        <v>1782</v>
      </c>
      <c r="C887" s="80" t="s">
        <v>1783</v>
      </c>
      <c r="D887" s="80" t="s">
        <v>113</v>
      </c>
      <c r="E887" s="81">
        <v>46023</v>
      </c>
      <c r="F887" s="81">
        <v>46387</v>
      </c>
      <c r="G887" s="80">
        <v>258</v>
      </c>
      <c r="H887" s="80">
        <v>47</v>
      </c>
      <c r="I887" s="80">
        <f t="shared" si="59"/>
        <v>305</v>
      </c>
      <c r="J887" s="82">
        <v>39814</v>
      </c>
      <c r="K887" s="80"/>
      <c r="L887" s="80">
        <v>13520</v>
      </c>
      <c r="N887" s="24">
        <f>IF($H887&gt;265,ROUND($H887*0.15,0),VLOOKUP($H887,'Office of Allowances Appendix B'!$A$1:$E$266,2,FALSE))</f>
        <v>7</v>
      </c>
      <c r="O887" s="24">
        <f>IF($H887&gt;265,ROUND($H887*0.25,0),VLOOKUP($H887,'Office of Allowances Appendix B'!$A$1:$E$266,3,FALSE))</f>
        <v>12</v>
      </c>
      <c r="P887" s="24">
        <f>IF($H887&gt;265,ROUND($H887*0.4,0),VLOOKUP($H887,'Office of Allowances Appendix B'!$A$1:$E$266,4,FALSE))</f>
        <v>19</v>
      </c>
      <c r="Q887" s="24">
        <f t="shared" si="60"/>
        <v>9</v>
      </c>
    </row>
    <row r="888" spans="1:17" x14ac:dyDescent="0.3">
      <c r="A888" s="80" t="s">
        <v>1781</v>
      </c>
      <c r="B888" s="80" t="s">
        <v>1784</v>
      </c>
      <c r="C888" s="80" t="s">
        <v>1785</v>
      </c>
      <c r="D888" s="80" t="s">
        <v>113</v>
      </c>
      <c r="E888" s="81">
        <v>46023</v>
      </c>
      <c r="F888" s="81">
        <v>46387</v>
      </c>
      <c r="G888" s="80">
        <v>195</v>
      </c>
      <c r="H888" s="80">
        <v>128</v>
      </c>
      <c r="I888" s="80">
        <f t="shared" si="59"/>
        <v>323</v>
      </c>
      <c r="J888" s="82">
        <v>45931</v>
      </c>
      <c r="K888" s="80"/>
      <c r="L888" s="80">
        <v>13522</v>
      </c>
      <c r="N888" s="24">
        <f>IF($H888&gt;265,ROUND($H888*0.15,0),VLOOKUP($H888,'Office of Allowances Appendix B'!$A$1:$E$266,2,FALSE))</f>
        <v>19</v>
      </c>
      <c r="O888" s="24">
        <f>IF($H888&gt;265,ROUND($H888*0.25,0),VLOOKUP($H888,'Office of Allowances Appendix B'!$A$1:$E$266,3,FALSE))</f>
        <v>32</v>
      </c>
      <c r="P888" s="24">
        <f>IF($H888&gt;265,ROUND($H888*0.4,0),VLOOKUP($H888,'Office of Allowances Appendix B'!$A$1:$E$266,4,FALSE))</f>
        <v>51</v>
      </c>
      <c r="Q888" s="24">
        <f t="shared" si="60"/>
        <v>26</v>
      </c>
    </row>
    <row r="889" spans="1:17" x14ac:dyDescent="0.3">
      <c r="A889" s="80" t="s">
        <v>1786</v>
      </c>
      <c r="B889" s="80" t="s">
        <v>109</v>
      </c>
      <c r="C889" s="80" t="s">
        <v>1787</v>
      </c>
      <c r="D889" s="80" t="s">
        <v>113</v>
      </c>
      <c r="E889" s="81">
        <v>46023</v>
      </c>
      <c r="F889" s="81">
        <v>46387</v>
      </c>
      <c r="G889" s="80">
        <v>352</v>
      </c>
      <c r="H889" s="80">
        <v>155</v>
      </c>
      <c r="I889" s="80">
        <f t="shared" si="59"/>
        <v>507</v>
      </c>
      <c r="J889" s="82">
        <v>45597</v>
      </c>
      <c r="K889" s="80" t="s">
        <v>2310</v>
      </c>
      <c r="L889" s="80">
        <v>11818</v>
      </c>
      <c r="N889" s="24">
        <f>IF($H889&gt;265,ROUND($H889*0.15,0),VLOOKUP($H889,'Office of Allowances Appendix B'!$A$1:$E$266,2,FALSE))</f>
        <v>23</v>
      </c>
      <c r="O889" s="24">
        <f>IF($H889&gt;265,ROUND($H889*0.25,0),VLOOKUP($H889,'Office of Allowances Appendix B'!$A$1:$E$266,3,FALSE))</f>
        <v>39</v>
      </c>
      <c r="P889" s="24">
        <f>IF($H889&gt;265,ROUND($H889*0.4,0),VLOOKUP($H889,'Office of Allowances Appendix B'!$A$1:$E$266,4,FALSE))</f>
        <v>62</v>
      </c>
      <c r="Q889" s="24">
        <f t="shared" ref="Q889" si="61">H889-SUM(N889:P889)</f>
        <v>31</v>
      </c>
    </row>
    <row r="890" spans="1:17" x14ac:dyDescent="0.3">
      <c r="A890" s="80" t="s">
        <v>1786</v>
      </c>
      <c r="B890" s="80" t="s">
        <v>1788</v>
      </c>
      <c r="C890" s="80" t="s">
        <v>1789</v>
      </c>
      <c r="D890" s="80" t="s">
        <v>113</v>
      </c>
      <c r="E890" s="81">
        <v>46023</v>
      </c>
      <c r="F890" s="81">
        <v>46387</v>
      </c>
      <c r="G890" s="80">
        <v>304</v>
      </c>
      <c r="H890" s="80">
        <v>134</v>
      </c>
      <c r="I890" s="80">
        <f t="shared" si="59"/>
        <v>438</v>
      </c>
      <c r="J890" s="82">
        <v>44986</v>
      </c>
      <c r="K890" s="80" t="s">
        <v>2310</v>
      </c>
      <c r="L890" s="80">
        <v>10364</v>
      </c>
      <c r="N890" s="24">
        <f>IF($H890&gt;265,ROUND($H890*0.15,0),VLOOKUP($H890,'Office of Allowances Appendix B'!$A$1:$E$266,2,FALSE))</f>
        <v>20</v>
      </c>
      <c r="O890" s="24">
        <f>IF($H890&gt;265,ROUND($H890*0.25,0),VLOOKUP($H890,'Office of Allowances Appendix B'!$A$1:$E$266,3,FALSE))</f>
        <v>34</v>
      </c>
      <c r="P890" s="24">
        <f>IF($H890&gt;265,ROUND($H890*0.4,0),VLOOKUP($H890,'Office of Allowances Appendix B'!$A$1:$E$266,4,FALSE))</f>
        <v>53</v>
      </c>
      <c r="Q890" s="24">
        <f t="shared" si="60"/>
        <v>27</v>
      </c>
    </row>
    <row r="891" spans="1:17" x14ac:dyDescent="0.3">
      <c r="A891" s="80" t="s">
        <v>1786</v>
      </c>
      <c r="B891" s="80" t="s">
        <v>1790</v>
      </c>
      <c r="C891" s="80" t="s">
        <v>1791</v>
      </c>
      <c r="D891" s="80" t="s">
        <v>113</v>
      </c>
      <c r="E891" s="81">
        <v>46023</v>
      </c>
      <c r="F891" s="81">
        <v>46387</v>
      </c>
      <c r="G891" s="80">
        <v>352</v>
      </c>
      <c r="H891" s="80">
        <v>155</v>
      </c>
      <c r="I891" s="80">
        <f t="shared" si="59"/>
        <v>507</v>
      </c>
      <c r="J891" s="82">
        <v>45597</v>
      </c>
      <c r="K891" s="80" t="s">
        <v>2310</v>
      </c>
      <c r="L891" s="80">
        <v>10365</v>
      </c>
      <c r="N891" s="24">
        <f>IF($H891&gt;265,ROUND($H891*0.15,0),VLOOKUP($H891,'Office of Allowances Appendix B'!$A$1:$E$266,2,FALSE))</f>
        <v>23</v>
      </c>
      <c r="O891" s="24">
        <f>IF($H891&gt;265,ROUND($H891*0.25,0),VLOOKUP($H891,'Office of Allowances Appendix B'!$A$1:$E$266,3,FALSE))</f>
        <v>39</v>
      </c>
      <c r="P891" s="24">
        <f>IF($H891&gt;265,ROUND($H891*0.4,0),VLOOKUP($H891,'Office of Allowances Appendix B'!$A$1:$E$266,4,FALSE))</f>
        <v>62</v>
      </c>
      <c r="Q891" s="24">
        <f t="shared" si="60"/>
        <v>31</v>
      </c>
    </row>
    <row r="892" spans="1:17" x14ac:dyDescent="0.3">
      <c r="A892" s="80" t="s">
        <v>1786</v>
      </c>
      <c r="B892" s="80" t="s">
        <v>1792</v>
      </c>
      <c r="C892" s="80" t="s">
        <v>1793</v>
      </c>
      <c r="D892" s="80"/>
      <c r="E892" s="81">
        <v>46023</v>
      </c>
      <c r="F892" s="81">
        <v>46173</v>
      </c>
      <c r="G892" s="80">
        <v>100</v>
      </c>
      <c r="H892" s="80">
        <v>86</v>
      </c>
      <c r="I892" s="80">
        <f t="shared" si="59"/>
        <v>186</v>
      </c>
      <c r="J892" s="82">
        <v>38412</v>
      </c>
      <c r="K892" s="80" t="s">
        <v>2310</v>
      </c>
      <c r="L892" s="80">
        <v>13407</v>
      </c>
      <c r="N892" s="24">
        <f>IF($H892&gt;265,ROUND($H892*0.15,0),VLOOKUP($H892,'Office of Allowances Appendix B'!$A$1:$E$266,2,FALSE))</f>
        <v>13</v>
      </c>
      <c r="O892" s="24">
        <f>IF($H892&gt;265,ROUND($H892*0.25,0),VLOOKUP($H892,'Office of Allowances Appendix B'!$A$1:$E$266,3,FALSE))</f>
        <v>22</v>
      </c>
      <c r="P892" s="24">
        <f>IF($H892&gt;265,ROUND($H892*0.4,0),VLOOKUP($H892,'Office of Allowances Appendix B'!$A$1:$E$266,4,FALSE))</f>
        <v>34</v>
      </c>
      <c r="Q892" s="24">
        <f t="shared" si="60"/>
        <v>17</v>
      </c>
    </row>
    <row r="893" spans="1:17" x14ac:dyDescent="0.3">
      <c r="A893" s="80" t="s">
        <v>1786</v>
      </c>
      <c r="B893" s="80" t="s">
        <v>1792</v>
      </c>
      <c r="C893" s="80" t="s">
        <v>1793</v>
      </c>
      <c r="D893" s="80" t="s">
        <v>113</v>
      </c>
      <c r="E893" s="81">
        <v>46174</v>
      </c>
      <c r="F893" s="81">
        <v>46295</v>
      </c>
      <c r="G893" s="80">
        <v>169</v>
      </c>
      <c r="H893" s="80">
        <v>93</v>
      </c>
      <c r="I893" s="80">
        <f t="shared" si="59"/>
        <v>262</v>
      </c>
      <c r="J893" s="82">
        <v>38412</v>
      </c>
      <c r="K893" s="80" t="s">
        <v>2310</v>
      </c>
      <c r="L893" s="80">
        <v>13407</v>
      </c>
      <c r="N893" s="24">
        <f>IF($H893&gt;265,ROUND($H893*0.15,0),VLOOKUP($H893,'Office of Allowances Appendix B'!$A$1:$E$266,2,FALSE))</f>
        <v>14</v>
      </c>
      <c r="O893" s="24">
        <f>IF($H893&gt;265,ROUND($H893*0.25,0),VLOOKUP($H893,'Office of Allowances Appendix B'!$A$1:$E$266,3,FALSE))</f>
        <v>23</v>
      </c>
      <c r="P893" s="24">
        <f>IF($H893&gt;265,ROUND($H893*0.4,0),VLOOKUP($H893,'Office of Allowances Appendix B'!$A$1:$E$266,4,FALSE))</f>
        <v>37</v>
      </c>
      <c r="Q893" s="24">
        <f t="shared" si="60"/>
        <v>19</v>
      </c>
    </row>
    <row r="894" spans="1:17" x14ac:dyDescent="0.3">
      <c r="A894" s="80" t="s">
        <v>1786</v>
      </c>
      <c r="B894" s="80" t="s">
        <v>1792</v>
      </c>
      <c r="C894" s="80" t="s">
        <v>1793</v>
      </c>
      <c r="D894" s="80" t="s">
        <v>140</v>
      </c>
      <c r="E894" s="81">
        <v>46296</v>
      </c>
      <c r="F894" s="81">
        <v>46387</v>
      </c>
      <c r="G894" s="80">
        <v>100</v>
      </c>
      <c r="H894" s="80">
        <v>86</v>
      </c>
      <c r="I894" s="80">
        <f t="shared" si="59"/>
        <v>186</v>
      </c>
      <c r="J894" s="82">
        <v>38412</v>
      </c>
      <c r="K894" s="80" t="s">
        <v>2310</v>
      </c>
      <c r="L894" s="80">
        <v>13407</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34</v>
      </c>
      <c r="Q894" s="24">
        <f t="shared" si="60"/>
        <v>17</v>
      </c>
    </row>
    <row r="895" spans="1:17" x14ac:dyDescent="0.3">
      <c r="A895" s="80" t="s">
        <v>1786</v>
      </c>
      <c r="B895" s="80" t="s">
        <v>1794</v>
      </c>
      <c r="C895" s="80" t="s">
        <v>1795</v>
      </c>
      <c r="D895" s="80" t="s">
        <v>113</v>
      </c>
      <c r="E895" s="81">
        <v>46023</v>
      </c>
      <c r="F895" s="81">
        <v>46387</v>
      </c>
      <c r="G895" s="80">
        <v>416</v>
      </c>
      <c r="H895" s="80">
        <v>178</v>
      </c>
      <c r="I895" s="80">
        <f t="shared" si="59"/>
        <v>594</v>
      </c>
      <c r="J895" s="82">
        <v>45717</v>
      </c>
      <c r="K895" s="80" t="s">
        <v>2310</v>
      </c>
      <c r="L895" s="80">
        <v>10363</v>
      </c>
      <c r="N895" s="24">
        <f>IF($H895&gt;265,ROUND($H895*0.15,0),VLOOKUP($H895,'Office of Allowances Appendix B'!$A$1:$E$266,2,FALSE))</f>
        <v>27</v>
      </c>
      <c r="O895" s="24">
        <f>IF($H895&gt;265,ROUND($H895*0.25,0),VLOOKUP($H895,'Office of Allowances Appendix B'!$A$1:$E$266,3,FALSE))</f>
        <v>45</v>
      </c>
      <c r="P895" s="24">
        <f>IF($H895&gt;265,ROUND($H895*0.4,0),VLOOKUP($H895,'Office of Allowances Appendix B'!$A$1:$E$266,4,FALSE))</f>
        <v>71</v>
      </c>
      <c r="Q895" s="24">
        <f t="shared" si="60"/>
        <v>35</v>
      </c>
    </row>
    <row r="896" spans="1:17" x14ac:dyDescent="0.3">
      <c r="A896" s="80" t="s">
        <v>1786</v>
      </c>
      <c r="B896" s="80" t="s">
        <v>1796</v>
      </c>
      <c r="C896" s="80" t="s">
        <v>1797</v>
      </c>
      <c r="D896" s="80"/>
      <c r="E896" s="81">
        <v>46023</v>
      </c>
      <c r="F896" s="81">
        <v>46173</v>
      </c>
      <c r="G896" s="80">
        <v>111</v>
      </c>
      <c r="H896" s="80">
        <v>87</v>
      </c>
      <c r="I896" s="80">
        <f t="shared" si="59"/>
        <v>198</v>
      </c>
      <c r="J896" s="82">
        <v>38412</v>
      </c>
      <c r="K896" s="80" t="s">
        <v>2310</v>
      </c>
      <c r="L896" s="80">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35</v>
      </c>
      <c r="Q896" s="24">
        <f t="shared" ref="Q896" si="62">H896-SUM(N896:P896)</f>
        <v>17</v>
      </c>
    </row>
    <row r="897" spans="1:17" x14ac:dyDescent="0.3">
      <c r="A897" s="80" t="s">
        <v>1786</v>
      </c>
      <c r="B897" s="80" t="s">
        <v>1796</v>
      </c>
      <c r="C897" s="80" t="s">
        <v>1797</v>
      </c>
      <c r="D897" s="80" t="s">
        <v>113</v>
      </c>
      <c r="E897" s="81">
        <v>46174</v>
      </c>
      <c r="F897" s="81">
        <v>46295</v>
      </c>
      <c r="G897" s="80">
        <v>133</v>
      </c>
      <c r="H897" s="80">
        <v>89</v>
      </c>
      <c r="I897" s="80">
        <f t="shared" si="59"/>
        <v>222</v>
      </c>
      <c r="J897" s="82">
        <v>38412</v>
      </c>
      <c r="K897" s="80" t="s">
        <v>2310</v>
      </c>
      <c r="L897" s="80">
        <v>11046</v>
      </c>
      <c r="N897" s="24">
        <f>IF($H897&gt;265,ROUND($H897*0.15,0),VLOOKUP($H897,'Office of Allowances Appendix B'!$A$1:$E$266,2,FALSE))</f>
        <v>13</v>
      </c>
      <c r="O897" s="24">
        <f>IF($H897&gt;265,ROUND($H897*0.25,0),VLOOKUP($H897,'Office of Allowances Appendix B'!$A$1:$E$266,3,FALSE))</f>
        <v>22</v>
      </c>
      <c r="P897" s="24">
        <f>IF($H897&gt;265,ROUND($H897*0.4,0),VLOOKUP($H897,'Office of Allowances Appendix B'!$A$1:$E$266,4,FALSE))</f>
        <v>36</v>
      </c>
      <c r="Q897" s="24">
        <f t="shared" si="60"/>
        <v>18</v>
      </c>
    </row>
    <row r="898" spans="1:17" x14ac:dyDescent="0.3">
      <c r="A898" s="80" t="s">
        <v>1786</v>
      </c>
      <c r="B898" s="80" t="s">
        <v>1796</v>
      </c>
      <c r="C898" s="80" t="s">
        <v>1797</v>
      </c>
      <c r="D898" s="80" t="s">
        <v>140</v>
      </c>
      <c r="E898" s="81">
        <v>46296</v>
      </c>
      <c r="F898" s="81">
        <v>46387</v>
      </c>
      <c r="G898" s="80">
        <v>111</v>
      </c>
      <c r="H898" s="80">
        <v>87</v>
      </c>
      <c r="I898" s="80">
        <f t="shared" si="59"/>
        <v>198</v>
      </c>
      <c r="J898" s="82">
        <v>38412</v>
      </c>
      <c r="K898" s="80" t="s">
        <v>2310</v>
      </c>
      <c r="L898" s="80">
        <v>11046</v>
      </c>
      <c r="N898" s="24">
        <f>IF($H898&gt;265,ROUND($H898*0.15,0),VLOOKUP($H898,'Office of Allowances Appendix B'!$A$1:$E$266,2,FALSE))</f>
        <v>13</v>
      </c>
      <c r="O898" s="24">
        <f>IF($H898&gt;265,ROUND($H898*0.25,0),VLOOKUP($H898,'Office of Allowances Appendix B'!$A$1:$E$266,3,FALSE))</f>
        <v>22</v>
      </c>
      <c r="P898" s="24">
        <f>IF($H898&gt;265,ROUND($H898*0.4,0),VLOOKUP($H898,'Office of Allowances Appendix B'!$A$1:$E$266,4,FALSE))</f>
        <v>35</v>
      </c>
      <c r="Q898" s="24">
        <f t="shared" si="60"/>
        <v>17</v>
      </c>
    </row>
    <row r="899" spans="1:17" x14ac:dyDescent="0.3">
      <c r="A899" s="80" t="s">
        <v>1798</v>
      </c>
      <c r="B899" s="80" t="s">
        <v>109</v>
      </c>
      <c r="C899" s="80" t="s">
        <v>1799</v>
      </c>
      <c r="D899" s="80" t="s">
        <v>113</v>
      </c>
      <c r="E899" s="81">
        <v>46023</v>
      </c>
      <c r="F899" s="81">
        <v>46387</v>
      </c>
      <c r="G899" s="80">
        <v>99</v>
      </c>
      <c r="H899" s="80">
        <v>111</v>
      </c>
      <c r="I899" s="80">
        <f t="shared" si="59"/>
        <v>210</v>
      </c>
      <c r="J899" s="82">
        <v>45931</v>
      </c>
      <c r="K899" s="80"/>
      <c r="L899" s="80">
        <v>11877</v>
      </c>
      <c r="N899" s="24">
        <f>IF($H899&gt;265,ROUND($H899*0.15,0),VLOOKUP($H899,'Office of Allowances Appendix B'!$A$1:$E$266,2,FALSE))</f>
        <v>17</v>
      </c>
      <c r="O899" s="24">
        <f>IF($H899&gt;265,ROUND($H899*0.25,0),VLOOKUP($H899,'Office of Allowances Appendix B'!$A$1:$E$266,3,FALSE))</f>
        <v>28</v>
      </c>
      <c r="P899" s="24">
        <f>IF($H899&gt;265,ROUND($H899*0.4,0),VLOOKUP($H899,'Office of Allowances Appendix B'!$A$1:$E$266,4,FALSE))</f>
        <v>44</v>
      </c>
      <c r="Q899" s="24">
        <f t="shared" si="60"/>
        <v>22</v>
      </c>
    </row>
    <row r="900" spans="1:17" x14ac:dyDescent="0.3">
      <c r="A900" s="80" t="s">
        <v>1798</v>
      </c>
      <c r="B900" s="80" t="s">
        <v>1800</v>
      </c>
      <c r="C900" s="80" t="s">
        <v>1801</v>
      </c>
      <c r="D900" s="80" t="s">
        <v>113</v>
      </c>
      <c r="E900" s="81">
        <v>46023</v>
      </c>
      <c r="F900" s="81">
        <v>46387</v>
      </c>
      <c r="G900" s="80">
        <v>248</v>
      </c>
      <c r="H900" s="80">
        <v>161</v>
      </c>
      <c r="I900" s="80">
        <f t="shared" si="59"/>
        <v>409</v>
      </c>
      <c r="J900" s="82">
        <v>45931</v>
      </c>
      <c r="K900" s="80"/>
      <c r="L900" s="80">
        <v>10408</v>
      </c>
      <c r="N900" s="24">
        <f>IF($H900&gt;265,ROUND($H900*0.15,0),VLOOKUP($H900,'Office of Allowances Appendix B'!$A$1:$E$266,2,FALSE))</f>
        <v>24</v>
      </c>
      <c r="O900" s="24">
        <f>IF($H900&gt;265,ROUND($H900*0.25,0),VLOOKUP($H900,'Office of Allowances Appendix B'!$A$1:$E$266,3,FALSE))</f>
        <v>40</v>
      </c>
      <c r="P900" s="24">
        <f>IF($H900&gt;265,ROUND($H900*0.4,0),VLOOKUP($H900,'Office of Allowances Appendix B'!$A$1:$E$266,4,FALSE))</f>
        <v>65</v>
      </c>
      <c r="Q900" s="24">
        <f t="shared" si="60"/>
        <v>32</v>
      </c>
    </row>
    <row r="901" spans="1:17" x14ac:dyDescent="0.3">
      <c r="A901" s="80" t="s">
        <v>1798</v>
      </c>
      <c r="B901" s="80" t="s">
        <v>1802</v>
      </c>
      <c r="C901" s="80" t="s">
        <v>1803</v>
      </c>
      <c r="D901" s="80" t="s">
        <v>113</v>
      </c>
      <c r="E901" s="81">
        <v>46023</v>
      </c>
      <c r="F901" s="81">
        <v>46387</v>
      </c>
      <c r="G901" s="80">
        <v>197</v>
      </c>
      <c r="H901" s="80">
        <v>106</v>
      </c>
      <c r="I901" s="80">
        <f t="shared" si="59"/>
        <v>303</v>
      </c>
      <c r="J901" s="82">
        <v>46082</v>
      </c>
      <c r="K901" s="80"/>
      <c r="L901" s="80">
        <v>19009</v>
      </c>
      <c r="N901" s="24">
        <f>IF($H901&gt;265,ROUND($H901*0.15,0),VLOOKUP($H901,'Office of Allowances Appendix B'!$A$1:$E$266,2,FALSE))</f>
        <v>16</v>
      </c>
      <c r="O901" s="24">
        <f>IF($H901&gt;265,ROUND($H901*0.25,0),VLOOKUP($H901,'Office of Allowances Appendix B'!$A$1:$E$266,3,FALSE))</f>
        <v>27</v>
      </c>
      <c r="P901" s="24">
        <f>IF($H901&gt;265,ROUND($H901*0.4,0),VLOOKUP($H901,'Office of Allowances Appendix B'!$A$1:$E$266,4,FALSE))</f>
        <v>42</v>
      </c>
      <c r="Q901" s="24">
        <f t="shared" si="60"/>
        <v>21</v>
      </c>
    </row>
    <row r="902" spans="1:17" x14ac:dyDescent="0.3">
      <c r="A902" s="80" t="s">
        <v>1804</v>
      </c>
      <c r="B902" s="80" t="s">
        <v>109</v>
      </c>
      <c r="C902" s="80" t="s">
        <v>1805</v>
      </c>
      <c r="D902" s="80" t="s">
        <v>113</v>
      </c>
      <c r="E902" s="81">
        <v>46023</v>
      </c>
      <c r="F902" s="81">
        <v>46387</v>
      </c>
      <c r="G902" s="80">
        <v>98</v>
      </c>
      <c r="H902" s="80">
        <v>62</v>
      </c>
      <c r="I902" s="80">
        <f t="shared" si="59"/>
        <v>160</v>
      </c>
      <c r="J902" s="82">
        <v>43770</v>
      </c>
      <c r="K902" s="80"/>
      <c r="L902" s="80">
        <v>11921</v>
      </c>
      <c r="N902" s="24">
        <f>IF($H902&gt;265,ROUND($H902*0.15,0),VLOOKUP($H902,'Office of Allowances Appendix B'!$A$1:$E$266,2,FALSE))</f>
        <v>9</v>
      </c>
      <c r="O902" s="24">
        <f>IF($H902&gt;265,ROUND($H902*0.25,0),VLOOKUP($H902,'Office of Allowances Appendix B'!$A$1:$E$266,3,FALSE))</f>
        <v>16</v>
      </c>
      <c r="P902" s="24">
        <f>IF($H902&gt;265,ROUND($H902*0.4,0),VLOOKUP($H902,'Office of Allowances Appendix B'!$A$1:$E$266,4,FALSE))</f>
        <v>25</v>
      </c>
      <c r="Q902" s="24">
        <f t="shared" si="60"/>
        <v>12</v>
      </c>
    </row>
    <row r="903" spans="1:17" x14ac:dyDescent="0.3">
      <c r="A903" s="80" t="s">
        <v>1804</v>
      </c>
      <c r="B903" s="80" t="s">
        <v>1806</v>
      </c>
      <c r="C903" s="80" t="s">
        <v>1807</v>
      </c>
      <c r="D903" s="80" t="s">
        <v>113</v>
      </c>
      <c r="E903" s="81">
        <v>46023</v>
      </c>
      <c r="F903" s="81">
        <v>46387</v>
      </c>
      <c r="G903" s="80">
        <v>208</v>
      </c>
      <c r="H903" s="80">
        <v>100</v>
      </c>
      <c r="I903" s="80">
        <f t="shared" si="59"/>
        <v>308</v>
      </c>
      <c r="J903" s="82">
        <v>45901</v>
      </c>
      <c r="K903" s="80"/>
      <c r="L903" s="80">
        <v>11047</v>
      </c>
      <c r="N903" s="24">
        <f>IF($H903&gt;265,ROUND($H903*0.15,0),VLOOKUP($H903,'Office of Allowances Appendix B'!$A$1:$E$266,2,FALSE))</f>
        <v>15</v>
      </c>
      <c r="O903" s="24">
        <f>IF($H903&gt;265,ROUND($H903*0.25,0),VLOOKUP($H903,'Office of Allowances Appendix B'!$A$1:$E$266,3,FALSE))</f>
        <v>25</v>
      </c>
      <c r="P903" s="24">
        <f>IF($H903&gt;265,ROUND($H903*0.4,0),VLOOKUP($H903,'Office of Allowances Appendix B'!$A$1:$E$266,4,FALSE))</f>
        <v>40</v>
      </c>
      <c r="Q903" s="24">
        <f t="shared" si="60"/>
        <v>20</v>
      </c>
    </row>
    <row r="904" spans="1:17" x14ac:dyDescent="0.3">
      <c r="A904" s="80" t="s">
        <v>1804</v>
      </c>
      <c r="B904" s="80" t="s">
        <v>1808</v>
      </c>
      <c r="C904" s="80" t="s">
        <v>1809</v>
      </c>
      <c r="D904" s="80" t="s">
        <v>113</v>
      </c>
      <c r="E904" s="81">
        <v>46023</v>
      </c>
      <c r="F904" s="81">
        <v>46387</v>
      </c>
      <c r="G904" s="80">
        <v>152</v>
      </c>
      <c r="H904" s="80">
        <v>68</v>
      </c>
      <c r="I904" s="80">
        <f t="shared" si="59"/>
        <v>220</v>
      </c>
      <c r="J904" s="82">
        <v>42095</v>
      </c>
      <c r="K904" s="80"/>
      <c r="L904" s="80">
        <v>20003</v>
      </c>
      <c r="N904" s="24">
        <f>IF($H904&gt;265,ROUND($H904*0.15,0),VLOOKUP($H904,'Office of Allowances Appendix B'!$A$1:$E$266,2,FALSE))</f>
        <v>10</v>
      </c>
      <c r="O904" s="24">
        <f>IF($H904&gt;265,ROUND($H904*0.25,0),VLOOKUP($H904,'Office of Allowances Appendix B'!$A$1:$E$266,3,FALSE))</f>
        <v>17</v>
      </c>
      <c r="P904" s="24">
        <f>IF($H904&gt;265,ROUND($H904*0.4,0),VLOOKUP($H904,'Office of Allowances Appendix B'!$A$1:$E$266,4,FALSE))</f>
        <v>27</v>
      </c>
      <c r="Q904" s="24">
        <f t="shared" si="60"/>
        <v>14</v>
      </c>
    </row>
    <row r="905" spans="1:17" x14ac:dyDescent="0.3">
      <c r="A905" s="80" t="s">
        <v>1810</v>
      </c>
      <c r="B905" s="80" t="s">
        <v>1811</v>
      </c>
      <c r="C905" s="80" t="s">
        <v>1812</v>
      </c>
      <c r="D905" s="80" t="s">
        <v>113</v>
      </c>
      <c r="E905" s="81">
        <v>46023</v>
      </c>
      <c r="F905" s="81">
        <v>46387</v>
      </c>
      <c r="G905" s="80">
        <v>490</v>
      </c>
      <c r="H905" s="80">
        <v>172</v>
      </c>
      <c r="I905" s="80">
        <f t="shared" si="59"/>
        <v>662</v>
      </c>
      <c r="J905" s="82">
        <v>45352</v>
      </c>
      <c r="K905" s="80"/>
      <c r="L905" s="80">
        <v>11068</v>
      </c>
      <c r="N905" s="24">
        <f>IF($H905&gt;265,ROUND($H905*0.15,0),VLOOKUP($H905,'Office of Allowances Appendix B'!$A$1:$E$266,2,FALSE))</f>
        <v>26</v>
      </c>
      <c r="O905" s="24">
        <f>IF($H905&gt;265,ROUND($H905*0.25,0),VLOOKUP($H905,'Office of Allowances Appendix B'!$A$1:$E$266,3,FALSE))</f>
        <v>43</v>
      </c>
      <c r="P905" s="24">
        <f>IF($H905&gt;265,ROUND($H905*0.4,0),VLOOKUP($H905,'Office of Allowances Appendix B'!$A$1:$E$266,4,FALSE))</f>
        <v>69</v>
      </c>
      <c r="Q905" s="24">
        <f t="shared" si="60"/>
        <v>34</v>
      </c>
    </row>
    <row r="906" spans="1:17" x14ac:dyDescent="0.3">
      <c r="A906" s="80" t="s">
        <v>1813</v>
      </c>
      <c r="B906" s="80" t="s">
        <v>109</v>
      </c>
      <c r="C906" s="80" t="s">
        <v>1814</v>
      </c>
      <c r="D906" s="80" t="s">
        <v>113</v>
      </c>
      <c r="E906" s="81">
        <v>46023</v>
      </c>
      <c r="F906" s="81">
        <v>46387</v>
      </c>
      <c r="G906" s="80">
        <v>130</v>
      </c>
      <c r="H906" s="80">
        <v>70</v>
      </c>
      <c r="I906" s="80">
        <f t="shared" si="59"/>
        <v>200</v>
      </c>
      <c r="J906" s="82">
        <v>45352</v>
      </c>
      <c r="K906" s="80"/>
      <c r="L906" s="80">
        <v>11846</v>
      </c>
      <c r="N906" s="24">
        <f>IF($H906&gt;265,ROUND($H906*0.15,0),VLOOKUP($H906,'Office of Allowances Appendix B'!$A$1:$E$266,2,FALSE))</f>
        <v>11</v>
      </c>
      <c r="O906" s="24">
        <f>IF($H906&gt;265,ROUND($H906*0.25,0),VLOOKUP($H906,'Office of Allowances Appendix B'!$A$1:$E$266,3,FALSE))</f>
        <v>17</v>
      </c>
      <c r="P906" s="24">
        <f>IF($H906&gt;265,ROUND($H906*0.4,0),VLOOKUP($H906,'Office of Allowances Appendix B'!$A$1:$E$266,4,FALSE))</f>
        <v>28</v>
      </c>
      <c r="Q906" s="24">
        <f t="shared" si="60"/>
        <v>14</v>
      </c>
    </row>
    <row r="907" spans="1:17" x14ac:dyDescent="0.3">
      <c r="A907" s="80" t="s">
        <v>1813</v>
      </c>
      <c r="B907" s="80" t="s">
        <v>1815</v>
      </c>
      <c r="C907" s="80" t="s">
        <v>1816</v>
      </c>
      <c r="D907" s="80" t="s">
        <v>113</v>
      </c>
      <c r="E907" s="81">
        <v>46023</v>
      </c>
      <c r="F907" s="81">
        <v>46387</v>
      </c>
      <c r="G907" s="80">
        <v>180</v>
      </c>
      <c r="H907" s="80">
        <v>101</v>
      </c>
      <c r="I907" s="80">
        <f t="shared" si="59"/>
        <v>281</v>
      </c>
      <c r="J907" s="82">
        <v>45383</v>
      </c>
      <c r="K907" s="80"/>
      <c r="L907" s="80">
        <v>10409</v>
      </c>
      <c r="N907" s="24">
        <f>IF($H907&gt;265,ROUND($H907*0.15,0),VLOOKUP($H907,'Office of Allowances Appendix B'!$A$1:$E$266,2,FALSE))</f>
        <v>15</v>
      </c>
      <c r="O907" s="24">
        <f>IF($H907&gt;265,ROUND($H907*0.25,0),VLOOKUP($H907,'Office of Allowances Appendix B'!$A$1:$E$266,3,FALSE))</f>
        <v>25</v>
      </c>
      <c r="P907" s="24">
        <f>IF($H907&gt;265,ROUND($H907*0.4,0),VLOOKUP($H907,'Office of Allowances Appendix B'!$A$1:$E$266,4,FALSE))</f>
        <v>41</v>
      </c>
      <c r="Q907" s="24">
        <f t="shared" ref="Q907" si="63">H907-SUM(N907:P907)</f>
        <v>20</v>
      </c>
    </row>
    <row r="908" spans="1:17" x14ac:dyDescent="0.3">
      <c r="A908" s="80" t="s">
        <v>1817</v>
      </c>
      <c r="B908" s="80" t="s">
        <v>1818</v>
      </c>
      <c r="C908" s="80" t="s">
        <v>1819</v>
      </c>
      <c r="D908" s="80" t="s">
        <v>113</v>
      </c>
      <c r="E908" s="81">
        <v>46023</v>
      </c>
      <c r="F908" s="81">
        <v>46387</v>
      </c>
      <c r="G908" s="80">
        <v>302</v>
      </c>
      <c r="H908" s="80">
        <v>162</v>
      </c>
      <c r="I908" s="80">
        <f t="shared" si="59"/>
        <v>464</v>
      </c>
      <c r="J908" s="82">
        <v>46023</v>
      </c>
      <c r="K908" s="80"/>
      <c r="L908" s="80">
        <v>10309</v>
      </c>
      <c r="N908" s="24">
        <f>IF($H908&gt;265,ROUND($H908*0.15,0),VLOOKUP($H908,'Office of Allowances Appendix B'!$A$1:$E$266,2,FALSE))</f>
        <v>24</v>
      </c>
      <c r="O908" s="24">
        <f>IF($H908&gt;265,ROUND($H908*0.25,0),VLOOKUP($H908,'Office of Allowances Appendix B'!$A$1:$E$266,3,FALSE))</f>
        <v>41</v>
      </c>
      <c r="P908" s="24">
        <f>IF($H908&gt;265,ROUND($H908*0.4,0),VLOOKUP($H908,'Office of Allowances Appendix B'!$A$1:$E$266,4,FALSE))</f>
        <v>65</v>
      </c>
      <c r="Q908" s="24">
        <f t="shared" si="60"/>
        <v>32</v>
      </c>
    </row>
    <row r="909" spans="1:17" x14ac:dyDescent="0.3">
      <c r="A909" s="80" t="s">
        <v>1820</v>
      </c>
      <c r="B909" s="80" t="s">
        <v>1820</v>
      </c>
      <c r="C909" s="80" t="s">
        <v>1821</v>
      </c>
      <c r="D909" s="80" t="s">
        <v>113</v>
      </c>
      <c r="E909" s="81">
        <v>46023</v>
      </c>
      <c r="F909" s="81">
        <v>46387</v>
      </c>
      <c r="G909" s="80">
        <v>459</v>
      </c>
      <c r="H909" s="80">
        <v>169</v>
      </c>
      <c r="I909" s="80">
        <f t="shared" si="59"/>
        <v>628</v>
      </c>
      <c r="J909" s="82">
        <v>45658</v>
      </c>
      <c r="K909" s="80"/>
      <c r="L909" s="80">
        <v>11667</v>
      </c>
      <c r="N909" s="24">
        <f>IF($H909&gt;265,ROUND($H909*0.15,0),VLOOKUP($H909,'Office of Allowances Appendix B'!$A$1:$E$266,2,FALSE))</f>
        <v>25</v>
      </c>
      <c r="O909" s="24">
        <f>IF($H909&gt;265,ROUND($H909*0.25,0),VLOOKUP($H909,'Office of Allowances Appendix B'!$A$1:$E$266,3,FALSE))</f>
        <v>42</v>
      </c>
      <c r="P909" s="24">
        <f>IF($H909&gt;265,ROUND($H909*0.4,0),VLOOKUP($H909,'Office of Allowances Appendix B'!$A$1:$E$266,4,FALSE))</f>
        <v>68</v>
      </c>
      <c r="Q909" s="24">
        <f t="shared" si="60"/>
        <v>34</v>
      </c>
    </row>
    <row r="910" spans="1:17" x14ac:dyDescent="0.3">
      <c r="A910" s="80" t="s">
        <v>1822</v>
      </c>
      <c r="B910" s="80" t="s">
        <v>109</v>
      </c>
      <c r="C910" s="80" t="s">
        <v>1823</v>
      </c>
      <c r="D910" s="80" t="s">
        <v>113</v>
      </c>
      <c r="E910" s="81">
        <v>46023</v>
      </c>
      <c r="F910" s="81">
        <v>46387</v>
      </c>
      <c r="G910" s="80">
        <v>144</v>
      </c>
      <c r="H910" s="80">
        <v>89</v>
      </c>
      <c r="I910" s="80">
        <f t="shared" si="59"/>
        <v>233</v>
      </c>
      <c r="J910" s="82">
        <v>45870</v>
      </c>
      <c r="K910" s="80"/>
      <c r="L910" s="80">
        <v>11941</v>
      </c>
      <c r="N910" s="24">
        <f>IF($H910&gt;265,ROUND($H910*0.15,0),VLOOKUP($H910,'Office of Allowances Appendix B'!$A$1:$E$266,2,FALSE))</f>
        <v>13</v>
      </c>
      <c r="O910" s="24">
        <f>IF($H910&gt;265,ROUND($H910*0.25,0),VLOOKUP($H910,'Office of Allowances Appendix B'!$A$1:$E$266,3,FALSE))</f>
        <v>22</v>
      </c>
      <c r="P910" s="24">
        <f>IF($H910&gt;265,ROUND($H910*0.4,0),VLOOKUP($H910,'Office of Allowances Appendix B'!$A$1:$E$266,4,FALSE))</f>
        <v>36</v>
      </c>
      <c r="Q910" s="24">
        <f t="shared" si="60"/>
        <v>18</v>
      </c>
    </row>
    <row r="911" spans="1:17" x14ac:dyDescent="0.3">
      <c r="A911" s="80" t="s">
        <v>1822</v>
      </c>
      <c r="B911" s="80" t="s">
        <v>1824</v>
      </c>
      <c r="C911" s="80" t="s">
        <v>1825</v>
      </c>
      <c r="D911" s="80" t="s">
        <v>113</v>
      </c>
      <c r="E911" s="81">
        <v>46023</v>
      </c>
      <c r="F911" s="81">
        <v>46387</v>
      </c>
      <c r="G911" s="80">
        <v>207</v>
      </c>
      <c r="H911" s="80">
        <v>143</v>
      </c>
      <c r="I911" s="80">
        <f t="shared" si="59"/>
        <v>350</v>
      </c>
      <c r="J911" s="82">
        <v>45870</v>
      </c>
      <c r="K911" s="80"/>
      <c r="L911" s="80">
        <v>11540</v>
      </c>
      <c r="N911" s="24">
        <f>IF($H911&gt;265,ROUND($H911*0.15,0),VLOOKUP($H911,'Office of Allowances Appendix B'!$A$1:$E$266,2,FALSE))</f>
        <v>21</v>
      </c>
      <c r="O911" s="24">
        <f>IF($H911&gt;265,ROUND($H911*0.25,0),VLOOKUP($H911,'Office of Allowances Appendix B'!$A$1:$E$266,3,FALSE))</f>
        <v>36</v>
      </c>
      <c r="P911" s="24">
        <f>IF($H911&gt;265,ROUND($H911*0.4,0),VLOOKUP($H911,'Office of Allowances Appendix B'!$A$1:$E$266,4,FALSE))</f>
        <v>57</v>
      </c>
      <c r="Q911" s="24">
        <f t="shared" si="60"/>
        <v>29</v>
      </c>
    </row>
    <row r="912" spans="1:17" x14ac:dyDescent="0.3">
      <c r="A912" s="80" t="s">
        <v>1822</v>
      </c>
      <c r="B912" s="80" t="s">
        <v>1826</v>
      </c>
      <c r="C912" s="80" t="s">
        <v>1827</v>
      </c>
      <c r="D912" s="80" t="s">
        <v>113</v>
      </c>
      <c r="E912" s="81">
        <v>46023</v>
      </c>
      <c r="F912" s="81">
        <v>46387</v>
      </c>
      <c r="G912" s="80">
        <v>131</v>
      </c>
      <c r="H912" s="80">
        <v>100</v>
      </c>
      <c r="I912" s="80">
        <f t="shared" si="59"/>
        <v>231</v>
      </c>
      <c r="J912" s="82">
        <v>45870</v>
      </c>
      <c r="K912" s="80"/>
      <c r="L912" s="80">
        <v>91135</v>
      </c>
      <c r="N912" s="24">
        <f>IF($H912&gt;265,ROUND($H912*0.15,0),VLOOKUP($H912,'Office of Allowances Appendix B'!$A$1:$E$266,2,FALSE))</f>
        <v>15</v>
      </c>
      <c r="O912" s="24">
        <f>IF($H912&gt;265,ROUND($H912*0.25,0),VLOOKUP($H912,'Office of Allowances Appendix B'!$A$1:$E$266,3,FALSE))</f>
        <v>25</v>
      </c>
      <c r="P912" s="24">
        <f>IF($H912&gt;265,ROUND($H912*0.4,0),VLOOKUP($H912,'Office of Allowances Appendix B'!$A$1:$E$266,4,FALSE))</f>
        <v>40</v>
      </c>
      <c r="Q912" s="24">
        <f t="shared" si="60"/>
        <v>20</v>
      </c>
    </row>
    <row r="913" spans="1:17" x14ac:dyDescent="0.3">
      <c r="A913" s="80" t="s">
        <v>1822</v>
      </c>
      <c r="B913" s="80" t="s">
        <v>1828</v>
      </c>
      <c r="C913" s="80" t="s">
        <v>1829</v>
      </c>
      <c r="D913" s="80" t="s">
        <v>113</v>
      </c>
      <c r="E913" s="81">
        <v>46023</v>
      </c>
      <c r="F913" s="81">
        <v>46387</v>
      </c>
      <c r="G913" s="80">
        <v>155</v>
      </c>
      <c r="H913" s="80">
        <v>95</v>
      </c>
      <c r="I913" s="80">
        <f t="shared" si="59"/>
        <v>250</v>
      </c>
      <c r="J913" s="82">
        <v>45870</v>
      </c>
      <c r="K913" s="80"/>
      <c r="L913" s="80">
        <v>13647</v>
      </c>
      <c r="N913" s="24">
        <f>IF($H913&gt;265,ROUND($H913*0.15,0),VLOOKUP($H913,'Office of Allowances Appendix B'!$A$1:$E$266,2,FALSE))</f>
        <v>14</v>
      </c>
      <c r="O913" s="24">
        <f>IF($H913&gt;265,ROUND($H913*0.25,0),VLOOKUP($H913,'Office of Allowances Appendix B'!$A$1:$E$266,3,FALSE))</f>
        <v>24</v>
      </c>
      <c r="P913" s="24">
        <f>IF($H913&gt;265,ROUND($H913*0.4,0),VLOOKUP($H913,'Office of Allowances Appendix B'!$A$1:$E$266,4,FALSE))</f>
        <v>38</v>
      </c>
      <c r="Q913" s="24">
        <f t="shared" si="60"/>
        <v>19</v>
      </c>
    </row>
    <row r="914" spans="1:17" x14ac:dyDescent="0.3">
      <c r="A914" s="80" t="s">
        <v>1830</v>
      </c>
      <c r="B914" s="80" t="s">
        <v>109</v>
      </c>
      <c r="C914" s="80" t="s">
        <v>1831</v>
      </c>
      <c r="D914" s="80" t="s">
        <v>113</v>
      </c>
      <c r="E914" s="81">
        <v>46023</v>
      </c>
      <c r="F914" s="81">
        <v>46387</v>
      </c>
      <c r="G914" s="80">
        <v>197</v>
      </c>
      <c r="H914" s="80">
        <v>149</v>
      </c>
      <c r="I914" s="80">
        <f t="shared" si="59"/>
        <v>346</v>
      </c>
      <c r="J914" s="82">
        <v>45870</v>
      </c>
      <c r="K914" s="80"/>
      <c r="L914" s="80">
        <v>11942</v>
      </c>
      <c r="N914" s="24">
        <f>IF($H914&gt;265,ROUND($H914*0.15,0),VLOOKUP($H914,'Office of Allowances Appendix B'!$A$1:$E$266,2,FALSE))</f>
        <v>22</v>
      </c>
      <c r="O914" s="24">
        <f>IF($H914&gt;265,ROUND($H914*0.25,0),VLOOKUP($H914,'Office of Allowances Appendix B'!$A$1:$E$266,3,FALSE))</f>
        <v>37</v>
      </c>
      <c r="P914" s="24">
        <f>IF($H914&gt;265,ROUND($H914*0.4,0),VLOOKUP($H914,'Office of Allowances Appendix B'!$A$1:$E$266,4,FALSE))</f>
        <v>60</v>
      </c>
      <c r="Q914" s="24">
        <f t="shared" si="60"/>
        <v>30</v>
      </c>
    </row>
    <row r="915" spans="1:17" x14ac:dyDescent="0.3">
      <c r="A915" s="80" t="s">
        <v>1830</v>
      </c>
      <c r="B915" s="80" t="s">
        <v>1832</v>
      </c>
      <c r="C915" s="80" t="s">
        <v>1833</v>
      </c>
      <c r="D915" s="80" t="s">
        <v>113</v>
      </c>
      <c r="E915" s="81">
        <v>46023</v>
      </c>
      <c r="F915" s="81">
        <v>46387</v>
      </c>
      <c r="G915" s="80">
        <v>197</v>
      </c>
      <c r="H915" s="80">
        <v>149</v>
      </c>
      <c r="I915" s="80">
        <f t="shared" si="59"/>
        <v>346</v>
      </c>
      <c r="J915" s="82">
        <v>45870</v>
      </c>
      <c r="K915" s="80"/>
      <c r="L915" s="80">
        <v>11541</v>
      </c>
      <c r="N915" s="24">
        <f>IF($H915&gt;265,ROUND($H915*0.15,0),VLOOKUP($H915,'Office of Allowances Appendix B'!$A$1:$E$266,2,FALSE))</f>
        <v>22</v>
      </c>
      <c r="O915" s="24">
        <f>IF($H915&gt;265,ROUND($H915*0.25,0),VLOOKUP($H915,'Office of Allowances Appendix B'!$A$1:$E$266,3,FALSE))</f>
        <v>37</v>
      </c>
      <c r="P915" s="24">
        <f>IF($H915&gt;265,ROUND($H915*0.4,0),VLOOKUP($H915,'Office of Allowances Appendix B'!$A$1:$E$266,4,FALSE))</f>
        <v>60</v>
      </c>
      <c r="Q915" s="24">
        <f t="shared" si="60"/>
        <v>30</v>
      </c>
    </row>
    <row r="916" spans="1:17" x14ac:dyDescent="0.3">
      <c r="A916" s="80" t="s">
        <v>1830</v>
      </c>
      <c r="B916" s="80" t="s">
        <v>1834</v>
      </c>
      <c r="C916" s="80" t="s">
        <v>1835</v>
      </c>
      <c r="D916" s="80" t="s">
        <v>113</v>
      </c>
      <c r="E916" s="81">
        <v>46023</v>
      </c>
      <c r="F916" s="81">
        <v>46387</v>
      </c>
      <c r="G916" s="80">
        <v>207</v>
      </c>
      <c r="H916" s="80">
        <v>86</v>
      </c>
      <c r="I916" s="80">
        <f t="shared" si="59"/>
        <v>293</v>
      </c>
      <c r="J916" s="82">
        <v>38443</v>
      </c>
      <c r="K916" s="80"/>
      <c r="L916" s="80">
        <v>13413</v>
      </c>
      <c r="N916" s="24">
        <f>IF($H916&gt;265,ROUND($H916*0.15,0),VLOOKUP($H916,'Office of Allowances Appendix B'!$A$1:$E$266,2,FALSE))</f>
        <v>13</v>
      </c>
      <c r="O916" s="24">
        <f>IF($H916&gt;265,ROUND($H916*0.25,0),VLOOKUP($H916,'Office of Allowances Appendix B'!$A$1:$E$266,3,FALSE))</f>
        <v>22</v>
      </c>
      <c r="P916" s="24">
        <f>IF($H916&gt;265,ROUND($H916*0.4,0),VLOOKUP($H916,'Office of Allowances Appendix B'!$A$1:$E$266,4,FALSE))</f>
        <v>34</v>
      </c>
      <c r="Q916" s="24">
        <f t="shared" si="60"/>
        <v>17</v>
      </c>
    </row>
    <row r="917" spans="1:17" x14ac:dyDescent="0.3">
      <c r="A917" s="80" t="s">
        <v>1836</v>
      </c>
      <c r="B917" s="80" t="s">
        <v>109</v>
      </c>
      <c r="C917" s="80" t="s">
        <v>1837</v>
      </c>
      <c r="D917" s="80" t="s">
        <v>113</v>
      </c>
      <c r="E917" s="81">
        <v>46023</v>
      </c>
      <c r="F917" s="81">
        <v>46387</v>
      </c>
      <c r="G917" s="80">
        <v>352</v>
      </c>
      <c r="H917" s="80">
        <v>125</v>
      </c>
      <c r="I917" s="80">
        <f t="shared" si="59"/>
        <v>477</v>
      </c>
      <c r="J917" s="82">
        <v>46054</v>
      </c>
      <c r="K917" s="80"/>
      <c r="L917" s="80">
        <v>91177</v>
      </c>
      <c r="N917" s="24">
        <f>IF($H917&gt;265,ROUND($H917*0.15,0),VLOOKUP($H917,'Office of Allowances Appendix B'!$A$1:$E$266,2,FALSE))</f>
        <v>19</v>
      </c>
      <c r="O917" s="24">
        <f>IF($H917&gt;265,ROUND($H917*0.25,0),VLOOKUP($H917,'Office of Allowances Appendix B'!$A$1:$E$266,3,FALSE))</f>
        <v>31</v>
      </c>
      <c r="P917" s="24">
        <f>IF($H917&gt;265,ROUND($H917*0.4,0),VLOOKUP($H917,'Office of Allowances Appendix B'!$A$1:$E$266,4,FALSE))</f>
        <v>50</v>
      </c>
      <c r="Q917" s="24">
        <f t="shared" si="60"/>
        <v>25</v>
      </c>
    </row>
    <row r="918" spans="1:17" x14ac:dyDescent="0.3">
      <c r="A918" s="80" t="s">
        <v>1836</v>
      </c>
      <c r="B918" s="80" t="s">
        <v>1838</v>
      </c>
      <c r="C918" s="80" t="s">
        <v>1839</v>
      </c>
      <c r="D918" s="80" t="s">
        <v>113</v>
      </c>
      <c r="E918" s="81">
        <v>46023</v>
      </c>
      <c r="F918" s="81">
        <v>46387</v>
      </c>
      <c r="G918" s="80">
        <v>352</v>
      </c>
      <c r="H918" s="80">
        <v>125</v>
      </c>
      <c r="I918" s="80">
        <f t="shared" si="59"/>
        <v>477</v>
      </c>
      <c r="J918" s="82">
        <v>46054</v>
      </c>
      <c r="K918" s="80"/>
      <c r="L918" s="80">
        <v>11069</v>
      </c>
      <c r="N918" s="24">
        <f>IF($H918&gt;265,ROUND($H918*0.15,0),VLOOKUP($H918,'Office of Allowances Appendix B'!$A$1:$E$266,2,FALSE))</f>
        <v>19</v>
      </c>
      <c r="O918" s="24">
        <f>IF($H918&gt;265,ROUND($H918*0.25,0),VLOOKUP($H918,'Office of Allowances Appendix B'!$A$1:$E$266,3,FALSE))</f>
        <v>31</v>
      </c>
      <c r="P918" s="24">
        <f>IF($H918&gt;265,ROUND($H918*0.4,0),VLOOKUP($H918,'Office of Allowances Appendix B'!$A$1:$E$266,4,FALSE))</f>
        <v>50</v>
      </c>
      <c r="Q918" s="24">
        <f t="shared" si="60"/>
        <v>25</v>
      </c>
    </row>
    <row r="919" spans="1:17" x14ac:dyDescent="0.3">
      <c r="A919" s="80" t="s">
        <v>1840</v>
      </c>
      <c r="B919" s="80" t="s">
        <v>109</v>
      </c>
      <c r="C919" s="80" t="s">
        <v>1841</v>
      </c>
      <c r="D919" s="80" t="s">
        <v>113</v>
      </c>
      <c r="E919" s="81">
        <v>46023</v>
      </c>
      <c r="F919" s="81">
        <v>46387</v>
      </c>
      <c r="G919" s="80">
        <v>112</v>
      </c>
      <c r="H919" s="80">
        <v>57</v>
      </c>
      <c r="I919" s="80">
        <f t="shared" si="59"/>
        <v>169</v>
      </c>
      <c r="J919" s="82">
        <v>39387</v>
      </c>
      <c r="K919" s="80" t="s">
        <v>1842</v>
      </c>
      <c r="L919" s="80">
        <v>11889</v>
      </c>
      <c r="N919" s="24">
        <f>IF($H919&gt;265,ROUND($H919*0.15,0),VLOOKUP($H919,'Office of Allowances Appendix B'!$A$1:$E$266,2,FALSE))</f>
        <v>9</v>
      </c>
      <c r="O919" s="24">
        <f>IF($H919&gt;265,ROUND($H919*0.25,0),VLOOKUP($H919,'Office of Allowances Appendix B'!$A$1:$E$266,3,FALSE))</f>
        <v>14</v>
      </c>
      <c r="P919" s="24">
        <f>IF($H919&gt;265,ROUND($H919*0.4,0),VLOOKUP($H919,'Office of Allowances Appendix B'!$A$1:$E$266,4,FALSE))</f>
        <v>23</v>
      </c>
      <c r="Q919" s="24">
        <f t="shared" si="60"/>
        <v>11</v>
      </c>
    </row>
    <row r="920" spans="1:17" x14ac:dyDescent="0.3">
      <c r="A920" s="80" t="s">
        <v>1840</v>
      </c>
      <c r="B920" s="80" t="s">
        <v>1843</v>
      </c>
      <c r="C920" s="80" t="s">
        <v>1844</v>
      </c>
      <c r="D920" s="80" t="s">
        <v>113</v>
      </c>
      <c r="E920" s="81">
        <v>46023</v>
      </c>
      <c r="F920" s="81">
        <v>46387</v>
      </c>
      <c r="G920" s="80">
        <v>0</v>
      </c>
      <c r="H920" s="80">
        <v>66</v>
      </c>
      <c r="I920" s="80">
        <f t="shared" si="59"/>
        <v>66</v>
      </c>
      <c r="J920" s="82">
        <v>43191</v>
      </c>
      <c r="K920" s="80" t="s">
        <v>1842</v>
      </c>
      <c r="L920" s="80">
        <v>10410</v>
      </c>
      <c r="N920" s="24">
        <f>IF($H920&gt;265,ROUND($H920*0.15,0),VLOOKUP($H920,'Office of Allowances Appendix B'!$A$1:$E$266,2,FALSE))</f>
        <v>10</v>
      </c>
      <c r="O920" s="24">
        <f>IF($H920&gt;265,ROUND($H920*0.25,0),VLOOKUP($H920,'Office of Allowances Appendix B'!$A$1:$E$266,3,FALSE))</f>
        <v>17</v>
      </c>
      <c r="P920" s="24">
        <f>IF($H920&gt;265,ROUND($H920*0.4,0),VLOOKUP($H920,'Office of Allowances Appendix B'!$A$1:$E$266,4,FALSE))</f>
        <v>26</v>
      </c>
      <c r="Q920" s="24">
        <f t="shared" si="60"/>
        <v>13</v>
      </c>
    </row>
    <row r="921" spans="1:17" x14ac:dyDescent="0.3">
      <c r="A921" s="80" t="s">
        <v>1845</v>
      </c>
      <c r="B921" s="80" t="s">
        <v>109</v>
      </c>
      <c r="C921" s="80" t="s">
        <v>1846</v>
      </c>
      <c r="D921" s="80" t="s">
        <v>113</v>
      </c>
      <c r="E921" s="81">
        <v>46023</v>
      </c>
      <c r="F921" s="81">
        <v>46387</v>
      </c>
      <c r="G921" s="80">
        <v>105</v>
      </c>
      <c r="H921" s="80">
        <v>59</v>
      </c>
      <c r="I921" s="80">
        <f t="shared" si="59"/>
        <v>164</v>
      </c>
      <c r="J921" s="82">
        <v>46143</v>
      </c>
      <c r="K921" s="80"/>
      <c r="L921" s="80">
        <v>11848</v>
      </c>
      <c r="N921" s="24">
        <f>IF($H921&gt;265,ROUND($H921*0.15,0),VLOOKUP($H921,'Office of Allowances Appendix B'!$A$1:$E$266,2,FALSE))</f>
        <v>9</v>
      </c>
      <c r="O921" s="24">
        <f>IF($H921&gt;265,ROUND($H921*0.25,0),VLOOKUP($H921,'Office of Allowances Appendix B'!$A$1:$E$266,3,FALSE))</f>
        <v>15</v>
      </c>
      <c r="P921" s="24">
        <f>IF($H921&gt;265,ROUND($H921*0.4,0),VLOOKUP($H921,'Office of Allowances Appendix B'!$A$1:$E$266,4,FALSE))</f>
        <v>24</v>
      </c>
      <c r="Q921" s="24">
        <f t="shared" si="60"/>
        <v>11</v>
      </c>
    </row>
    <row r="922" spans="1:17" x14ac:dyDescent="0.3">
      <c r="A922" s="80" t="s">
        <v>1845</v>
      </c>
      <c r="B922" s="80" t="s">
        <v>1847</v>
      </c>
      <c r="C922" s="80" t="s">
        <v>1848</v>
      </c>
      <c r="D922" s="80" t="s">
        <v>113</v>
      </c>
      <c r="E922" s="81">
        <v>46023</v>
      </c>
      <c r="F922" s="81">
        <v>46387</v>
      </c>
      <c r="G922" s="80">
        <v>101</v>
      </c>
      <c r="H922" s="80">
        <v>75</v>
      </c>
      <c r="I922" s="80">
        <f t="shared" si="59"/>
        <v>176</v>
      </c>
      <c r="J922" s="82">
        <v>46143</v>
      </c>
      <c r="K922" s="80"/>
      <c r="L922" s="80">
        <v>13003</v>
      </c>
      <c r="N922" s="24">
        <f>IF($H922&gt;265,ROUND($H922*0.15,0),VLOOKUP($H922,'Office of Allowances Appendix B'!$A$1:$E$266,2,FALSE))</f>
        <v>11</v>
      </c>
      <c r="O922" s="24">
        <f>IF($H922&gt;265,ROUND($H922*0.25,0),VLOOKUP($H922,'Office of Allowances Appendix B'!$A$1:$E$266,3,FALSE))</f>
        <v>19</v>
      </c>
      <c r="P922" s="24">
        <f>IF($H922&gt;265,ROUND($H922*0.4,0),VLOOKUP($H922,'Office of Allowances Appendix B'!$A$1:$E$266,4,FALSE))</f>
        <v>30</v>
      </c>
      <c r="Q922" s="24">
        <f t="shared" si="60"/>
        <v>15</v>
      </c>
    </row>
    <row r="923" spans="1:17" x14ac:dyDescent="0.3">
      <c r="A923" s="80" t="s">
        <v>1845</v>
      </c>
      <c r="B923" s="80" t="s">
        <v>1849</v>
      </c>
      <c r="C923" s="80" t="s">
        <v>1850</v>
      </c>
      <c r="D923" s="80" t="s">
        <v>113</v>
      </c>
      <c r="E923" s="81">
        <v>46023</v>
      </c>
      <c r="F923" s="81">
        <v>46387</v>
      </c>
      <c r="G923" s="80">
        <v>230</v>
      </c>
      <c r="H923" s="80">
        <v>92</v>
      </c>
      <c r="I923" s="80">
        <f t="shared" si="59"/>
        <v>322</v>
      </c>
      <c r="J923" s="82">
        <v>46143</v>
      </c>
      <c r="K923" s="80"/>
      <c r="L923" s="80">
        <v>10412</v>
      </c>
      <c r="N923" s="24">
        <f>IF($H923&gt;265,ROUND($H923*0.15,0),VLOOKUP($H923,'Office of Allowances Appendix B'!$A$1:$E$266,2,FALSE))</f>
        <v>14</v>
      </c>
      <c r="O923" s="24">
        <f>IF($H923&gt;265,ROUND($H923*0.25,0),VLOOKUP($H923,'Office of Allowances Appendix B'!$A$1:$E$266,3,FALSE))</f>
        <v>23</v>
      </c>
      <c r="P923" s="24">
        <f>IF($H923&gt;265,ROUND($H923*0.4,0),VLOOKUP($H923,'Office of Allowances Appendix B'!$A$1:$E$266,4,FALSE))</f>
        <v>37</v>
      </c>
      <c r="Q923" s="24">
        <f t="shared" si="60"/>
        <v>18</v>
      </c>
    </row>
    <row r="924" spans="1:17" x14ac:dyDescent="0.3">
      <c r="A924" s="80" t="s">
        <v>1845</v>
      </c>
      <c r="B924" s="80" t="s">
        <v>1851</v>
      </c>
      <c r="C924" s="80" t="s">
        <v>1852</v>
      </c>
      <c r="D924" s="80" t="s">
        <v>113</v>
      </c>
      <c r="E924" s="81">
        <v>46023</v>
      </c>
      <c r="F924" s="81">
        <v>46387</v>
      </c>
      <c r="G924" s="80">
        <v>191</v>
      </c>
      <c r="H924" s="80">
        <v>95</v>
      </c>
      <c r="I924" s="80">
        <f t="shared" si="59"/>
        <v>286</v>
      </c>
      <c r="J924" s="82">
        <v>46143</v>
      </c>
      <c r="K924" s="80"/>
      <c r="L924" s="80">
        <v>10413</v>
      </c>
      <c r="N924" s="24">
        <f>IF($H924&gt;265,ROUND($H924*0.15,0),VLOOKUP($H924,'Office of Allowances Appendix B'!$A$1:$E$266,2,FALSE))</f>
        <v>14</v>
      </c>
      <c r="O924" s="24">
        <f>IF($H924&gt;265,ROUND($H924*0.25,0),VLOOKUP($H924,'Office of Allowances Appendix B'!$A$1:$E$266,3,FALSE))</f>
        <v>24</v>
      </c>
      <c r="P924" s="24">
        <f>IF($H924&gt;265,ROUND($H924*0.4,0),VLOOKUP($H924,'Office of Allowances Appendix B'!$A$1:$E$266,4,FALSE))</f>
        <v>38</v>
      </c>
      <c r="Q924" s="24">
        <f t="shared" si="60"/>
        <v>19</v>
      </c>
    </row>
    <row r="925" spans="1:17" x14ac:dyDescent="0.3">
      <c r="A925" s="80" t="s">
        <v>1845</v>
      </c>
      <c r="B925" s="80" t="s">
        <v>1853</v>
      </c>
      <c r="C925" s="80" t="s">
        <v>1854</v>
      </c>
      <c r="D925" s="80" t="s">
        <v>113</v>
      </c>
      <c r="E925" s="81">
        <v>46023</v>
      </c>
      <c r="F925" s="81">
        <v>46387</v>
      </c>
      <c r="G925" s="80">
        <v>208</v>
      </c>
      <c r="H925" s="80">
        <v>90</v>
      </c>
      <c r="I925" s="80">
        <f t="shared" si="59"/>
        <v>298</v>
      </c>
      <c r="J925" s="82">
        <v>46143</v>
      </c>
      <c r="K925" s="80"/>
      <c r="L925" s="80">
        <v>10414</v>
      </c>
      <c r="N925" s="24">
        <f>IF($H925&gt;265,ROUND($H925*0.15,0),VLOOKUP($H925,'Office of Allowances Appendix B'!$A$1:$E$266,2,FALSE))</f>
        <v>14</v>
      </c>
      <c r="O925" s="24">
        <f>IF($H925&gt;265,ROUND($H925*0.25,0),VLOOKUP($H925,'Office of Allowances Appendix B'!$A$1:$E$266,3,FALSE))</f>
        <v>22</v>
      </c>
      <c r="P925" s="24">
        <f>IF($H925&gt;265,ROUND($H925*0.4,0),VLOOKUP($H925,'Office of Allowances Appendix B'!$A$1:$E$266,4,FALSE))</f>
        <v>36</v>
      </c>
      <c r="Q925" s="24">
        <f t="shared" si="60"/>
        <v>18</v>
      </c>
    </row>
    <row r="926" spans="1:17" x14ac:dyDescent="0.3">
      <c r="A926" s="80" t="s">
        <v>1845</v>
      </c>
      <c r="B926" s="80" t="s">
        <v>1855</v>
      </c>
      <c r="C926" s="80" t="s">
        <v>1856</v>
      </c>
      <c r="D926" s="80" t="s">
        <v>113</v>
      </c>
      <c r="E926" s="81">
        <v>46023</v>
      </c>
      <c r="F926" s="81">
        <v>46387</v>
      </c>
      <c r="G926" s="80">
        <v>203</v>
      </c>
      <c r="H926" s="80">
        <v>87</v>
      </c>
      <c r="I926" s="80">
        <f t="shared" si="59"/>
        <v>290</v>
      </c>
      <c r="J926" s="82">
        <v>46143</v>
      </c>
      <c r="K926" s="80"/>
      <c r="L926" s="80">
        <v>10411</v>
      </c>
      <c r="N926" s="24">
        <f>IF($H926&gt;265,ROUND($H926*0.15,0),VLOOKUP($H926,'Office of Allowances Appendix B'!$A$1:$E$266,2,FALSE))</f>
        <v>13</v>
      </c>
      <c r="O926" s="24">
        <f>IF($H926&gt;265,ROUND($H926*0.25,0),VLOOKUP($H926,'Office of Allowances Appendix B'!$A$1:$E$266,3,FALSE))</f>
        <v>22</v>
      </c>
      <c r="P926" s="24">
        <f>IF($H926&gt;265,ROUND($H926*0.4,0),VLOOKUP($H926,'Office of Allowances Appendix B'!$A$1:$E$266,4,FALSE))</f>
        <v>35</v>
      </c>
      <c r="Q926" s="24">
        <f t="shared" si="60"/>
        <v>17</v>
      </c>
    </row>
    <row r="927" spans="1:17" x14ac:dyDescent="0.3">
      <c r="A927" s="80" t="s">
        <v>1845</v>
      </c>
      <c r="B927" s="80" t="s">
        <v>1857</v>
      </c>
      <c r="C927" s="80" t="s">
        <v>1858</v>
      </c>
      <c r="D927" s="80" t="s">
        <v>113</v>
      </c>
      <c r="E927" s="81">
        <v>46023</v>
      </c>
      <c r="F927" s="81">
        <v>46387</v>
      </c>
      <c r="G927" s="80">
        <v>151</v>
      </c>
      <c r="H927" s="80">
        <v>80</v>
      </c>
      <c r="I927" s="80">
        <f t="shared" si="59"/>
        <v>231</v>
      </c>
      <c r="J927" s="82">
        <v>46143</v>
      </c>
      <c r="K927" s="80"/>
      <c r="L927" s="80">
        <v>13393</v>
      </c>
      <c r="N927" s="24">
        <f>IF($H927&gt;265,ROUND($H927*0.15,0),VLOOKUP($H927,'Office of Allowances Appendix B'!$A$1:$E$266,2,FALSE))</f>
        <v>12</v>
      </c>
      <c r="O927" s="24">
        <f>IF($H927&gt;265,ROUND($H927*0.25,0),VLOOKUP($H927,'Office of Allowances Appendix B'!$A$1:$E$266,3,FALSE))</f>
        <v>20</v>
      </c>
      <c r="P927" s="24">
        <f>IF($H927&gt;265,ROUND($H927*0.4,0),VLOOKUP($H927,'Office of Allowances Appendix B'!$A$1:$E$266,4,FALSE))</f>
        <v>32</v>
      </c>
      <c r="Q927" s="24">
        <f t="shared" si="60"/>
        <v>16</v>
      </c>
    </row>
    <row r="928" spans="1:17" x14ac:dyDescent="0.3">
      <c r="A928" s="80" t="s">
        <v>1845</v>
      </c>
      <c r="B928" s="80" t="s">
        <v>1859</v>
      </c>
      <c r="C928" s="80" t="s">
        <v>1860</v>
      </c>
      <c r="D928" s="80" t="s">
        <v>113</v>
      </c>
      <c r="E928" s="81">
        <v>46023</v>
      </c>
      <c r="F928" s="81">
        <v>46387</v>
      </c>
      <c r="G928" s="80">
        <v>114</v>
      </c>
      <c r="H928" s="80">
        <v>54</v>
      </c>
      <c r="I928" s="80">
        <f t="shared" si="59"/>
        <v>168</v>
      </c>
      <c r="J928" s="82">
        <v>46143</v>
      </c>
      <c r="K928" s="80"/>
      <c r="L928" s="80">
        <v>12784</v>
      </c>
      <c r="N928" s="24">
        <f>IF($H928&gt;265,ROUND($H928*0.15,0),VLOOKUP($H928,'Office of Allowances Appendix B'!$A$1:$E$266,2,FALSE))</f>
        <v>8</v>
      </c>
      <c r="O928" s="24">
        <f>IF($H928&gt;265,ROUND($H928*0.25,0),VLOOKUP($H928,'Office of Allowances Appendix B'!$A$1:$E$266,3,FALSE))</f>
        <v>14</v>
      </c>
      <c r="P928" s="24">
        <f>IF($H928&gt;265,ROUND($H928*0.4,0),VLOOKUP($H928,'Office of Allowances Appendix B'!$A$1:$E$266,4,FALSE))</f>
        <v>21</v>
      </c>
      <c r="Q928" s="24">
        <f t="shared" si="60"/>
        <v>11</v>
      </c>
    </row>
    <row r="929" spans="1:17" x14ac:dyDescent="0.3">
      <c r="A929" s="80" t="s">
        <v>1861</v>
      </c>
      <c r="B929" s="80" t="s">
        <v>109</v>
      </c>
      <c r="C929" s="80" t="s">
        <v>1862</v>
      </c>
      <c r="D929" s="80" t="s">
        <v>113</v>
      </c>
      <c r="E929" s="81">
        <v>46023</v>
      </c>
      <c r="F929" s="81">
        <v>46387</v>
      </c>
      <c r="G929" s="80">
        <v>275</v>
      </c>
      <c r="H929" s="80">
        <v>90</v>
      </c>
      <c r="I929" s="80">
        <f t="shared" si="59"/>
        <v>365</v>
      </c>
      <c r="J929" s="82">
        <v>44501</v>
      </c>
      <c r="K929" s="80">
        <v>2</v>
      </c>
      <c r="L929" s="80">
        <v>15046</v>
      </c>
      <c r="N929" s="24">
        <f>IF($H929&gt;265,ROUND($H929*0.15,0),VLOOKUP($H929,'Office of Allowances Appendix B'!$A$1:$E$266,2,FALSE))</f>
        <v>14</v>
      </c>
      <c r="O929" s="24">
        <f>IF($H929&gt;265,ROUND($H929*0.25,0),VLOOKUP($H929,'Office of Allowances Appendix B'!$A$1:$E$266,3,FALSE))</f>
        <v>22</v>
      </c>
      <c r="P929" s="24">
        <f>IF($H929&gt;265,ROUND($H929*0.4,0),VLOOKUP($H929,'Office of Allowances Appendix B'!$A$1:$E$266,4,FALSE))</f>
        <v>36</v>
      </c>
      <c r="Q929" s="24">
        <f t="shared" si="60"/>
        <v>18</v>
      </c>
    </row>
    <row r="930" spans="1:17" x14ac:dyDescent="0.3">
      <c r="A930" s="80" t="s">
        <v>1861</v>
      </c>
      <c r="B930" s="80" t="s">
        <v>1863</v>
      </c>
      <c r="C930" s="80" t="s">
        <v>1864</v>
      </c>
      <c r="D930" s="80" t="s">
        <v>113</v>
      </c>
      <c r="E930" s="81">
        <v>46023</v>
      </c>
      <c r="F930" s="81">
        <v>46387</v>
      </c>
      <c r="G930" s="80">
        <v>275</v>
      </c>
      <c r="H930" s="80">
        <v>90</v>
      </c>
      <c r="I930" s="80">
        <f t="shared" si="59"/>
        <v>365</v>
      </c>
      <c r="J930" s="82">
        <v>44501</v>
      </c>
      <c r="K930" s="80">
        <v>2</v>
      </c>
      <c r="L930" s="80">
        <v>13453</v>
      </c>
      <c r="N930" s="24">
        <f>IF($H930&gt;265,ROUND($H930*0.15,0),VLOOKUP($H930,'Office of Allowances Appendix B'!$A$1:$E$266,2,FALSE))</f>
        <v>14</v>
      </c>
      <c r="O930" s="24">
        <f>IF($H930&gt;265,ROUND($H930*0.25,0),VLOOKUP($H930,'Office of Allowances Appendix B'!$A$1:$E$266,3,FALSE))</f>
        <v>22</v>
      </c>
      <c r="P930" s="24">
        <f>IF($H930&gt;265,ROUND($H930*0.4,0),VLOOKUP($H930,'Office of Allowances Appendix B'!$A$1:$E$266,4,FALSE))</f>
        <v>36</v>
      </c>
      <c r="Q930" s="24">
        <f t="shared" si="60"/>
        <v>18</v>
      </c>
    </row>
    <row r="931" spans="1:17" x14ac:dyDescent="0.3">
      <c r="A931" s="80" t="s">
        <v>1865</v>
      </c>
      <c r="B931" s="80" t="s">
        <v>109</v>
      </c>
      <c r="C931" s="80" t="s">
        <v>1866</v>
      </c>
      <c r="D931" s="80" t="s">
        <v>113</v>
      </c>
      <c r="E931" s="81">
        <v>46023</v>
      </c>
      <c r="F931" s="81">
        <v>46387</v>
      </c>
      <c r="G931" s="80">
        <v>246</v>
      </c>
      <c r="H931" s="80">
        <v>146</v>
      </c>
      <c r="I931" s="80">
        <f t="shared" si="59"/>
        <v>392</v>
      </c>
      <c r="J931" s="82">
        <v>46113</v>
      </c>
      <c r="K931" s="80"/>
      <c r="L931" s="80">
        <v>11779</v>
      </c>
      <c r="N931" s="24">
        <f>IF($H931&gt;265,ROUND($H931*0.15,0),VLOOKUP($H931,'Office of Allowances Appendix B'!$A$1:$E$266,2,FALSE))</f>
        <v>22</v>
      </c>
      <c r="O931" s="24">
        <f>IF($H931&gt;265,ROUND($H931*0.25,0),VLOOKUP($H931,'Office of Allowances Appendix B'!$A$1:$E$266,3,FALSE))</f>
        <v>37</v>
      </c>
      <c r="P931" s="24">
        <f>IF($H931&gt;265,ROUND($H931*0.4,0),VLOOKUP($H931,'Office of Allowances Appendix B'!$A$1:$E$266,4,FALSE))</f>
        <v>58</v>
      </c>
      <c r="Q931" s="24">
        <f t="shared" si="60"/>
        <v>29</v>
      </c>
    </row>
    <row r="932" spans="1:17" x14ac:dyDescent="0.3">
      <c r="A932" s="80" t="s">
        <v>1865</v>
      </c>
      <c r="B932" s="80" t="s">
        <v>1867</v>
      </c>
      <c r="C932" s="80" t="s">
        <v>1868</v>
      </c>
      <c r="D932" s="80" t="s">
        <v>113</v>
      </c>
      <c r="E932" s="81">
        <v>46023</v>
      </c>
      <c r="F932" s="81">
        <v>46387</v>
      </c>
      <c r="G932" s="80">
        <v>169</v>
      </c>
      <c r="H932" s="80">
        <v>109</v>
      </c>
      <c r="I932" s="80">
        <f t="shared" si="59"/>
        <v>278</v>
      </c>
      <c r="J932" s="82">
        <v>45870</v>
      </c>
      <c r="K932" s="80"/>
      <c r="L932" s="80">
        <v>13396</v>
      </c>
      <c r="N932" s="24">
        <f>IF($H932&gt;265,ROUND($H932*0.15,0),VLOOKUP($H932,'Office of Allowances Appendix B'!$A$1:$E$266,2,FALSE))</f>
        <v>16</v>
      </c>
      <c r="O932" s="24">
        <f>IF($H932&gt;265,ROUND($H932*0.25,0),VLOOKUP($H932,'Office of Allowances Appendix B'!$A$1:$E$266,3,FALSE))</f>
        <v>27</v>
      </c>
      <c r="P932" s="24">
        <f>IF($H932&gt;265,ROUND($H932*0.4,0),VLOOKUP($H932,'Office of Allowances Appendix B'!$A$1:$E$266,4,FALSE))</f>
        <v>44</v>
      </c>
      <c r="Q932" s="24">
        <f t="shared" si="60"/>
        <v>22</v>
      </c>
    </row>
    <row r="933" spans="1:17" x14ac:dyDescent="0.3">
      <c r="A933" s="80" t="s">
        <v>1865</v>
      </c>
      <c r="B933" s="80" t="s">
        <v>1869</v>
      </c>
      <c r="C933" s="80" t="s">
        <v>1870</v>
      </c>
      <c r="D933" s="80" t="s">
        <v>113</v>
      </c>
      <c r="E933" s="81">
        <v>46023</v>
      </c>
      <c r="F933" s="81">
        <v>46387</v>
      </c>
      <c r="G933" s="80">
        <v>254</v>
      </c>
      <c r="H933" s="80">
        <v>138</v>
      </c>
      <c r="I933" s="80">
        <f t="shared" ref="I933:I998" si="64">SUM(G933+H933)</f>
        <v>392</v>
      </c>
      <c r="J933" s="82">
        <v>45870</v>
      </c>
      <c r="K933" s="80"/>
      <c r="L933" s="80">
        <v>13157</v>
      </c>
      <c r="N933" s="24">
        <f>IF($H933&gt;265,ROUND($H933*0.15,0),VLOOKUP($H933,'Office of Allowances Appendix B'!$A$1:$E$266,2,FALSE))</f>
        <v>21</v>
      </c>
      <c r="O933" s="24">
        <f>IF($H933&gt;265,ROUND($H933*0.25,0),VLOOKUP($H933,'Office of Allowances Appendix B'!$A$1:$E$266,3,FALSE))</f>
        <v>35</v>
      </c>
      <c r="P933" s="24">
        <f>IF($H933&gt;265,ROUND($H933*0.4,0),VLOOKUP($H933,'Office of Allowances Appendix B'!$A$1:$E$266,4,FALSE))</f>
        <v>55</v>
      </c>
      <c r="Q933" s="24">
        <f t="shared" ref="Q933" si="65">H933-SUM(N933:P933)</f>
        <v>27</v>
      </c>
    </row>
    <row r="934" spans="1:17" x14ac:dyDescent="0.3">
      <c r="A934" s="80" t="s">
        <v>1865</v>
      </c>
      <c r="B934" s="80" t="s">
        <v>1871</v>
      </c>
      <c r="C934" s="80" t="s">
        <v>1872</v>
      </c>
      <c r="D934" s="80" t="s">
        <v>113</v>
      </c>
      <c r="E934" s="81">
        <v>46023</v>
      </c>
      <c r="F934" s="81">
        <v>46387</v>
      </c>
      <c r="G934" s="80">
        <v>307</v>
      </c>
      <c r="H934" s="80">
        <v>134</v>
      </c>
      <c r="I934" s="80">
        <f t="shared" si="64"/>
        <v>441</v>
      </c>
      <c r="J934" s="82">
        <v>45870</v>
      </c>
      <c r="K934" s="80"/>
      <c r="L934" s="80">
        <v>10202</v>
      </c>
      <c r="N934" s="24">
        <f>IF($H934&gt;265,ROUND($H934*0.15,0),VLOOKUP($H934,'Office of Allowances Appendix B'!$A$1:$E$266,2,FALSE))</f>
        <v>20</v>
      </c>
      <c r="O934" s="24">
        <f>IF($H934&gt;265,ROUND($H934*0.25,0),VLOOKUP($H934,'Office of Allowances Appendix B'!$A$1:$E$266,3,FALSE))</f>
        <v>34</v>
      </c>
      <c r="P934" s="24">
        <f>IF($H934&gt;265,ROUND($H934*0.4,0),VLOOKUP($H934,'Office of Allowances Appendix B'!$A$1:$E$266,4,FALSE))</f>
        <v>53</v>
      </c>
      <c r="Q934" s="24">
        <f t="shared" si="60"/>
        <v>27</v>
      </c>
    </row>
    <row r="935" spans="1:17" x14ac:dyDescent="0.3">
      <c r="A935" s="80" t="s">
        <v>1865</v>
      </c>
      <c r="B935" s="80" t="s">
        <v>1873</v>
      </c>
      <c r="C935" s="80" t="s">
        <v>1874</v>
      </c>
      <c r="D935" s="80" t="s">
        <v>113</v>
      </c>
      <c r="E935" s="81">
        <v>46023</v>
      </c>
      <c r="F935" s="81">
        <v>46387</v>
      </c>
      <c r="G935" s="80">
        <v>209</v>
      </c>
      <c r="H935" s="80">
        <v>130</v>
      </c>
      <c r="I935" s="80">
        <f t="shared" si="64"/>
        <v>339</v>
      </c>
      <c r="J935" s="82">
        <v>45870</v>
      </c>
      <c r="K935" s="80"/>
      <c r="L935" s="80">
        <v>10203</v>
      </c>
      <c r="N935" s="24">
        <f>IF($H935&gt;265,ROUND($H935*0.15,0),VLOOKUP($H935,'Office of Allowances Appendix B'!$A$1:$E$266,2,FALSE))</f>
        <v>20</v>
      </c>
      <c r="O935" s="24">
        <f>IF($H935&gt;265,ROUND($H935*0.25,0),VLOOKUP($H935,'Office of Allowances Appendix B'!$A$1:$E$266,3,FALSE))</f>
        <v>32</v>
      </c>
      <c r="P935" s="24">
        <f>IF($H935&gt;265,ROUND($H935*0.4,0),VLOOKUP($H935,'Office of Allowances Appendix B'!$A$1:$E$266,4,FALSE))</f>
        <v>52</v>
      </c>
      <c r="Q935" s="24">
        <f t="shared" si="60"/>
        <v>26</v>
      </c>
    </row>
    <row r="936" spans="1:17" x14ac:dyDescent="0.3">
      <c r="A936" s="80" t="s">
        <v>1865</v>
      </c>
      <c r="B936" s="80" t="s">
        <v>1875</v>
      </c>
      <c r="C936" s="80" t="s">
        <v>1876</v>
      </c>
      <c r="D936" s="80" t="s">
        <v>113</v>
      </c>
      <c r="E936" s="81">
        <v>46023</v>
      </c>
      <c r="F936" s="81">
        <v>46387</v>
      </c>
      <c r="G936" s="80">
        <v>239</v>
      </c>
      <c r="H936" s="80">
        <v>127</v>
      </c>
      <c r="I936" s="80">
        <f t="shared" si="64"/>
        <v>366</v>
      </c>
      <c r="J936" s="82">
        <v>45870</v>
      </c>
      <c r="K936" s="80"/>
      <c r="L936" s="80">
        <v>11523</v>
      </c>
      <c r="N936" s="24">
        <f>IF($H936&gt;265,ROUND($H936*0.15,0),VLOOKUP($H936,'Office of Allowances Appendix B'!$A$1:$E$266,2,FALSE))</f>
        <v>19</v>
      </c>
      <c r="O936" s="24">
        <f>IF($H936&gt;265,ROUND($H936*0.25,0),VLOOKUP($H936,'Office of Allowances Appendix B'!$A$1:$E$266,3,FALSE))</f>
        <v>32</v>
      </c>
      <c r="P936" s="24">
        <f>IF($H936&gt;265,ROUND($H936*0.4,0),VLOOKUP($H936,'Office of Allowances Appendix B'!$A$1:$E$266,4,FALSE))</f>
        <v>51</v>
      </c>
      <c r="Q936" s="24">
        <f t="shared" si="60"/>
        <v>25</v>
      </c>
    </row>
    <row r="937" spans="1:17" x14ac:dyDescent="0.3">
      <c r="A937" s="80" t="s">
        <v>1865</v>
      </c>
      <c r="B937" s="80" t="s">
        <v>1877</v>
      </c>
      <c r="C937" s="80" t="s">
        <v>1878</v>
      </c>
      <c r="D937" s="80" t="s">
        <v>113</v>
      </c>
      <c r="E937" s="81">
        <v>46023</v>
      </c>
      <c r="F937" s="81">
        <v>46387</v>
      </c>
      <c r="G937" s="80">
        <v>232</v>
      </c>
      <c r="H937" s="80">
        <v>135</v>
      </c>
      <c r="I937" s="80">
        <f t="shared" si="64"/>
        <v>367</v>
      </c>
      <c r="J937" s="82">
        <v>46113</v>
      </c>
      <c r="K937" s="80"/>
      <c r="L937" s="80">
        <v>11526</v>
      </c>
      <c r="N937" s="24">
        <f>IF($H937&gt;265,ROUND($H937*0.15,0),VLOOKUP($H937,'Office of Allowances Appendix B'!$A$1:$E$266,2,FALSE))</f>
        <v>20</v>
      </c>
      <c r="O937" s="24">
        <f>IF($H937&gt;265,ROUND($H937*0.25,0),VLOOKUP($H937,'Office of Allowances Appendix B'!$A$1:$E$266,3,FALSE))</f>
        <v>34</v>
      </c>
      <c r="P937" s="24">
        <f>IF($H937&gt;265,ROUND($H937*0.4,0),VLOOKUP($H937,'Office of Allowances Appendix B'!$A$1:$E$266,4,FALSE))</f>
        <v>54</v>
      </c>
      <c r="Q937" s="24">
        <f t="shared" si="60"/>
        <v>27</v>
      </c>
    </row>
    <row r="938" spans="1:17" x14ac:dyDescent="0.3">
      <c r="A938" s="80" t="s">
        <v>1865</v>
      </c>
      <c r="B938" s="80" t="s">
        <v>1879</v>
      </c>
      <c r="C938" s="80" t="s">
        <v>1880</v>
      </c>
      <c r="D938" s="80" t="s">
        <v>113</v>
      </c>
      <c r="E938" s="81">
        <v>46023</v>
      </c>
      <c r="F938" s="81">
        <v>46387</v>
      </c>
      <c r="G938" s="80">
        <v>284</v>
      </c>
      <c r="H938" s="80">
        <v>155</v>
      </c>
      <c r="I938" s="80">
        <f t="shared" si="64"/>
        <v>439</v>
      </c>
      <c r="J938" s="82">
        <v>45870</v>
      </c>
      <c r="K938" s="80"/>
      <c r="L938" s="80">
        <v>12914</v>
      </c>
      <c r="N938" s="24">
        <f>IF($H938&gt;265,ROUND($H938*0.15,0),VLOOKUP($H938,'Office of Allowances Appendix B'!$A$1:$E$266,2,FALSE))</f>
        <v>23</v>
      </c>
      <c r="O938" s="24">
        <f>IF($H938&gt;265,ROUND($H938*0.25,0),VLOOKUP($H938,'Office of Allowances Appendix B'!$A$1:$E$266,3,FALSE))</f>
        <v>39</v>
      </c>
      <c r="P938" s="24">
        <f>IF($H938&gt;265,ROUND($H938*0.4,0),VLOOKUP($H938,'Office of Allowances Appendix B'!$A$1:$E$266,4,FALSE))</f>
        <v>62</v>
      </c>
      <c r="Q938" s="24">
        <f t="shared" si="60"/>
        <v>31</v>
      </c>
    </row>
    <row r="939" spans="1:17" x14ac:dyDescent="0.3">
      <c r="A939" s="80" t="s">
        <v>1865</v>
      </c>
      <c r="B939" s="80" t="s">
        <v>1881</v>
      </c>
      <c r="C939" s="80" t="s">
        <v>1882</v>
      </c>
      <c r="D939" s="80" t="s">
        <v>113</v>
      </c>
      <c r="E939" s="81">
        <v>46023</v>
      </c>
      <c r="F939" s="81">
        <v>46387</v>
      </c>
      <c r="G939" s="80">
        <v>399</v>
      </c>
      <c r="H939" s="80">
        <v>139</v>
      </c>
      <c r="I939" s="80">
        <f t="shared" si="64"/>
        <v>538</v>
      </c>
      <c r="J939" s="82">
        <v>46054</v>
      </c>
      <c r="K939" s="80"/>
      <c r="L939" s="80">
        <v>10201</v>
      </c>
      <c r="N939" s="24">
        <f>IF($H939&gt;265,ROUND($H939*0.15,0),VLOOKUP($H939,'Office of Allowances Appendix B'!$A$1:$E$266,2,FALSE))</f>
        <v>21</v>
      </c>
      <c r="O939" s="24">
        <f>IF($H939&gt;265,ROUND($H939*0.25,0),VLOOKUP($H939,'Office of Allowances Appendix B'!$A$1:$E$266,3,FALSE))</f>
        <v>35</v>
      </c>
      <c r="P939" s="24">
        <f>IF($H939&gt;265,ROUND($H939*0.4,0),VLOOKUP($H939,'Office of Allowances Appendix B'!$A$1:$E$266,4,FALSE))</f>
        <v>56</v>
      </c>
      <c r="Q939" s="24">
        <f t="shared" ref="Q939:Q1003" si="66">H939-SUM(N939:P939)</f>
        <v>27</v>
      </c>
    </row>
    <row r="940" spans="1:17" x14ac:dyDescent="0.3">
      <c r="A940" s="80" t="s">
        <v>1865</v>
      </c>
      <c r="B940" s="80" t="s">
        <v>1883</v>
      </c>
      <c r="C940" s="80" t="s">
        <v>1884</v>
      </c>
      <c r="D940" s="80" t="s">
        <v>113</v>
      </c>
      <c r="E940" s="81">
        <v>46023</v>
      </c>
      <c r="F940" s="81">
        <v>46387</v>
      </c>
      <c r="G940" s="80">
        <v>278</v>
      </c>
      <c r="H940" s="80">
        <v>147</v>
      </c>
      <c r="I940" s="80">
        <f t="shared" si="64"/>
        <v>425</v>
      </c>
      <c r="J940" s="82">
        <v>45870</v>
      </c>
      <c r="K940" s="80"/>
      <c r="L940" s="80">
        <v>11529</v>
      </c>
      <c r="N940" s="24">
        <f>IF($H940&gt;265,ROUND($H940*0.15,0),VLOOKUP($H940,'Office of Allowances Appendix B'!$A$1:$E$266,2,FALSE))</f>
        <v>22</v>
      </c>
      <c r="O940" s="24">
        <f>IF($H940&gt;265,ROUND($H940*0.25,0),VLOOKUP($H940,'Office of Allowances Appendix B'!$A$1:$E$266,3,FALSE))</f>
        <v>37</v>
      </c>
      <c r="P940" s="24">
        <f>IF($H940&gt;265,ROUND($H940*0.4,0),VLOOKUP($H940,'Office of Allowances Appendix B'!$A$1:$E$266,4,FALSE))</f>
        <v>59</v>
      </c>
      <c r="Q940" s="24">
        <f t="shared" si="66"/>
        <v>29</v>
      </c>
    </row>
    <row r="941" spans="1:17" x14ac:dyDescent="0.3">
      <c r="A941" s="80" t="s">
        <v>1865</v>
      </c>
      <c r="B941" s="80" t="s">
        <v>1885</v>
      </c>
      <c r="C941" s="80" t="s">
        <v>1886</v>
      </c>
      <c r="D941" s="80" t="s">
        <v>113</v>
      </c>
      <c r="E941" s="81">
        <v>46023</v>
      </c>
      <c r="F941" s="81">
        <v>46387</v>
      </c>
      <c r="G941" s="80">
        <v>150</v>
      </c>
      <c r="H941" s="80">
        <v>100</v>
      </c>
      <c r="I941" s="80">
        <f t="shared" si="64"/>
        <v>250</v>
      </c>
      <c r="J941" s="82">
        <v>45870</v>
      </c>
      <c r="K941" s="80"/>
      <c r="L941" s="80">
        <v>11530</v>
      </c>
      <c r="N941" s="24">
        <f>IF($H941&gt;265,ROUND($H941*0.15,0),VLOOKUP($H941,'Office of Allowances Appendix B'!$A$1:$E$266,2,FALSE))</f>
        <v>15</v>
      </c>
      <c r="O941" s="24">
        <f>IF($H941&gt;265,ROUND($H941*0.25,0),VLOOKUP($H941,'Office of Allowances Appendix B'!$A$1:$E$266,3,FALSE))</f>
        <v>25</v>
      </c>
      <c r="P941" s="24">
        <f>IF($H941&gt;265,ROUND($H941*0.4,0),VLOOKUP($H941,'Office of Allowances Appendix B'!$A$1:$E$266,4,FALSE))</f>
        <v>40</v>
      </c>
      <c r="Q941" s="24">
        <f t="shared" si="66"/>
        <v>20</v>
      </c>
    </row>
    <row r="942" spans="1:17" x14ac:dyDescent="0.3">
      <c r="A942" s="80" t="s">
        <v>1865</v>
      </c>
      <c r="B942" s="80" t="s">
        <v>1887</v>
      </c>
      <c r="C942" s="80" t="s">
        <v>1888</v>
      </c>
      <c r="D942" s="80" t="s">
        <v>113</v>
      </c>
      <c r="E942" s="81">
        <v>46023</v>
      </c>
      <c r="F942" s="81">
        <v>46387</v>
      </c>
      <c r="G942" s="80">
        <v>123</v>
      </c>
      <c r="H942" s="80">
        <v>92</v>
      </c>
      <c r="I942" s="80">
        <f t="shared" si="64"/>
        <v>215</v>
      </c>
      <c r="J942" s="82">
        <v>45870</v>
      </c>
      <c r="K942" s="80"/>
      <c r="L942" s="80">
        <v>11531</v>
      </c>
      <c r="N942" s="24">
        <f>IF($H942&gt;265,ROUND($H942*0.15,0),VLOOKUP($H942,'Office of Allowances Appendix B'!$A$1:$E$266,2,FALSE))</f>
        <v>14</v>
      </c>
      <c r="O942" s="24">
        <f>IF($H942&gt;265,ROUND($H942*0.25,0),VLOOKUP($H942,'Office of Allowances Appendix B'!$A$1:$E$266,3,FALSE))</f>
        <v>23</v>
      </c>
      <c r="P942" s="24">
        <f>IF($H942&gt;265,ROUND($H942*0.4,0),VLOOKUP($H942,'Office of Allowances Appendix B'!$A$1:$E$266,4,FALSE))</f>
        <v>37</v>
      </c>
      <c r="Q942" s="24">
        <f t="shared" si="66"/>
        <v>18</v>
      </c>
    </row>
    <row r="943" spans="1:17" x14ac:dyDescent="0.3">
      <c r="A943" s="80" t="s">
        <v>1865</v>
      </c>
      <c r="B943" s="80" t="s">
        <v>1889</v>
      </c>
      <c r="C943" s="80" t="s">
        <v>1890</v>
      </c>
      <c r="D943" s="80" t="s">
        <v>113</v>
      </c>
      <c r="E943" s="81">
        <v>46023</v>
      </c>
      <c r="F943" s="81">
        <v>46387</v>
      </c>
      <c r="G943" s="80">
        <v>241</v>
      </c>
      <c r="H943" s="80">
        <v>160</v>
      </c>
      <c r="I943" s="80">
        <f t="shared" si="64"/>
        <v>401</v>
      </c>
      <c r="J943" s="82">
        <v>45870</v>
      </c>
      <c r="K943" s="80"/>
      <c r="L943" s="80">
        <v>11533</v>
      </c>
      <c r="N943" s="24">
        <f>IF($H943&gt;265,ROUND($H943*0.15,0),VLOOKUP($H943,'Office of Allowances Appendix B'!$A$1:$E$266,2,FALSE))</f>
        <v>24</v>
      </c>
      <c r="O943" s="24">
        <f>IF($H943&gt;265,ROUND($H943*0.25,0),VLOOKUP($H943,'Office of Allowances Appendix B'!$A$1:$E$266,3,FALSE))</f>
        <v>40</v>
      </c>
      <c r="P943" s="24">
        <f>IF($H943&gt;265,ROUND($H943*0.4,0),VLOOKUP($H943,'Office of Allowances Appendix B'!$A$1:$E$266,4,FALSE))</f>
        <v>64</v>
      </c>
      <c r="Q943" s="24">
        <f t="shared" si="66"/>
        <v>32</v>
      </c>
    </row>
    <row r="944" spans="1:17" x14ac:dyDescent="0.3">
      <c r="A944" s="80" t="s">
        <v>1865</v>
      </c>
      <c r="B944" s="80" t="s">
        <v>1891</v>
      </c>
      <c r="C944" s="80" t="s">
        <v>1892</v>
      </c>
      <c r="D944" s="80" t="s">
        <v>113</v>
      </c>
      <c r="E944" s="81">
        <v>46023</v>
      </c>
      <c r="F944" s="81">
        <v>46387</v>
      </c>
      <c r="G944" s="80">
        <v>130</v>
      </c>
      <c r="H944" s="80">
        <v>91</v>
      </c>
      <c r="I944" s="80">
        <f t="shared" si="64"/>
        <v>221</v>
      </c>
      <c r="J944" s="82">
        <v>45870</v>
      </c>
      <c r="K944" s="80"/>
      <c r="L944" s="80">
        <v>12913</v>
      </c>
      <c r="N944" s="24">
        <f>IF($H944&gt;265,ROUND($H944*0.15,0),VLOOKUP($H944,'Office of Allowances Appendix B'!$A$1:$E$266,2,FALSE))</f>
        <v>14</v>
      </c>
      <c r="O944" s="24">
        <f>IF($H944&gt;265,ROUND($H944*0.25,0),VLOOKUP($H944,'Office of Allowances Appendix B'!$A$1:$E$266,3,FALSE))</f>
        <v>23</v>
      </c>
      <c r="P944" s="24">
        <f>IF($H944&gt;265,ROUND($H944*0.4,0),VLOOKUP($H944,'Office of Allowances Appendix B'!$A$1:$E$266,4,FALSE))</f>
        <v>36</v>
      </c>
      <c r="Q944" s="24">
        <f t="shared" si="66"/>
        <v>18</v>
      </c>
    </row>
    <row r="945" spans="1:17" x14ac:dyDescent="0.3">
      <c r="A945" s="80" t="s">
        <v>1865</v>
      </c>
      <c r="B945" s="80" t="s">
        <v>1893</v>
      </c>
      <c r="C945" s="80" t="s">
        <v>1894</v>
      </c>
      <c r="D945" s="80" t="s">
        <v>113</v>
      </c>
      <c r="E945" s="81">
        <v>46023</v>
      </c>
      <c r="F945" s="81">
        <v>46387</v>
      </c>
      <c r="G945" s="80">
        <v>173</v>
      </c>
      <c r="H945" s="80">
        <v>89</v>
      </c>
      <c r="I945" s="80">
        <f t="shared" si="64"/>
        <v>262</v>
      </c>
      <c r="J945" s="82">
        <v>45870</v>
      </c>
      <c r="K945" s="80"/>
      <c r="L945" s="80">
        <v>11534</v>
      </c>
      <c r="N945" s="24">
        <f>IF($H945&gt;265,ROUND($H945*0.15,0),VLOOKUP($H945,'Office of Allowances Appendix B'!$A$1:$E$266,2,FALSE))</f>
        <v>13</v>
      </c>
      <c r="O945" s="24">
        <f>IF($H945&gt;265,ROUND($H945*0.25,0),VLOOKUP($H945,'Office of Allowances Appendix B'!$A$1:$E$266,3,FALSE))</f>
        <v>22</v>
      </c>
      <c r="P945" s="24">
        <f>IF($H945&gt;265,ROUND($H945*0.4,0),VLOOKUP($H945,'Office of Allowances Appendix B'!$A$1:$E$266,4,FALSE))</f>
        <v>36</v>
      </c>
      <c r="Q945" s="24">
        <f t="shared" si="66"/>
        <v>18</v>
      </c>
    </row>
    <row r="946" spans="1:17" x14ac:dyDescent="0.3">
      <c r="A946" s="80" t="s">
        <v>1865</v>
      </c>
      <c r="B946" s="80" t="s">
        <v>1895</v>
      </c>
      <c r="C946" s="80" t="s">
        <v>1896</v>
      </c>
      <c r="D946" s="80" t="s">
        <v>113</v>
      </c>
      <c r="E946" s="81">
        <v>46023</v>
      </c>
      <c r="F946" s="81">
        <v>46387</v>
      </c>
      <c r="G946" s="80">
        <v>282</v>
      </c>
      <c r="H946" s="80">
        <v>146</v>
      </c>
      <c r="I946" s="80">
        <f t="shared" si="64"/>
        <v>428</v>
      </c>
      <c r="J946" s="82">
        <v>45870</v>
      </c>
      <c r="K946" s="80"/>
      <c r="L946" s="80">
        <v>11535</v>
      </c>
      <c r="N946" s="24">
        <f>IF($H946&gt;265,ROUND($H946*0.15,0),VLOOKUP($H946,'Office of Allowances Appendix B'!$A$1:$E$266,2,FALSE))</f>
        <v>22</v>
      </c>
      <c r="O946" s="24">
        <f>IF($H946&gt;265,ROUND($H946*0.25,0),VLOOKUP($H946,'Office of Allowances Appendix B'!$A$1:$E$266,3,FALSE))</f>
        <v>37</v>
      </c>
      <c r="P946" s="24">
        <f>IF($H946&gt;265,ROUND($H946*0.4,0),VLOOKUP($H946,'Office of Allowances Appendix B'!$A$1:$E$266,4,FALSE))</f>
        <v>58</v>
      </c>
      <c r="Q946" s="24">
        <f t="shared" si="66"/>
        <v>29</v>
      </c>
    </row>
    <row r="947" spans="1:17" x14ac:dyDescent="0.3">
      <c r="A947" s="80" t="s">
        <v>1865</v>
      </c>
      <c r="B947" s="80" t="s">
        <v>1897</v>
      </c>
      <c r="C947" s="80" t="s">
        <v>1898</v>
      </c>
      <c r="D947" s="80" t="s">
        <v>113</v>
      </c>
      <c r="E947" s="81">
        <v>46023</v>
      </c>
      <c r="F947" s="81">
        <v>46387</v>
      </c>
      <c r="G947" s="80">
        <v>311</v>
      </c>
      <c r="H947" s="80">
        <v>130</v>
      </c>
      <c r="I947" s="80">
        <f t="shared" si="64"/>
        <v>441</v>
      </c>
      <c r="J947" s="82">
        <v>45870</v>
      </c>
      <c r="K947" s="80"/>
      <c r="L947" s="80">
        <v>10204</v>
      </c>
      <c r="N947" s="24">
        <f>IF($H947&gt;265,ROUND($H947*0.15,0),VLOOKUP($H947,'Office of Allowances Appendix B'!$A$1:$E$266,2,FALSE))</f>
        <v>20</v>
      </c>
      <c r="O947" s="24">
        <f>IF($H947&gt;265,ROUND($H947*0.25,0),VLOOKUP($H947,'Office of Allowances Appendix B'!$A$1:$E$266,3,FALSE))</f>
        <v>32</v>
      </c>
      <c r="P947" s="24">
        <f>IF($H947&gt;265,ROUND($H947*0.4,0),VLOOKUP($H947,'Office of Allowances Appendix B'!$A$1:$E$266,4,FALSE))</f>
        <v>52</v>
      </c>
      <c r="Q947" s="24">
        <f t="shared" si="66"/>
        <v>26</v>
      </c>
    </row>
    <row r="948" spans="1:17" x14ac:dyDescent="0.3">
      <c r="A948" s="80" t="s">
        <v>1865</v>
      </c>
      <c r="B948" s="80" t="s">
        <v>1899</v>
      </c>
      <c r="C948" s="80" t="s">
        <v>1900</v>
      </c>
      <c r="D948" s="80" t="s">
        <v>113</v>
      </c>
      <c r="E948" s="81">
        <v>46023</v>
      </c>
      <c r="F948" s="81">
        <v>46387</v>
      </c>
      <c r="G948" s="80">
        <v>302</v>
      </c>
      <c r="H948" s="80">
        <v>120</v>
      </c>
      <c r="I948" s="80">
        <f t="shared" si="64"/>
        <v>422</v>
      </c>
      <c r="J948" s="82">
        <v>45870</v>
      </c>
      <c r="K948" s="80"/>
      <c r="L948" s="80">
        <v>11538</v>
      </c>
      <c r="N948" s="24">
        <f>IF($H948&gt;265,ROUND($H948*0.15,0),VLOOKUP($H948,'Office of Allowances Appendix B'!$A$1:$E$266,2,FALSE))</f>
        <v>18</v>
      </c>
      <c r="O948" s="24">
        <f>IF($H948&gt;265,ROUND($H948*0.25,0),VLOOKUP($H948,'Office of Allowances Appendix B'!$A$1:$E$266,3,FALSE))</f>
        <v>30</v>
      </c>
      <c r="P948" s="24">
        <f>IF($H948&gt;265,ROUND($H948*0.4,0),VLOOKUP($H948,'Office of Allowances Appendix B'!$A$1:$E$266,4,FALSE))</f>
        <v>48</v>
      </c>
      <c r="Q948" s="24">
        <f t="shared" si="66"/>
        <v>24</v>
      </c>
    </row>
    <row r="949" spans="1:17" x14ac:dyDescent="0.3">
      <c r="A949" s="80" t="s">
        <v>1865</v>
      </c>
      <c r="B949" s="80" t="s">
        <v>1901</v>
      </c>
      <c r="C949" s="80" t="s">
        <v>1902</v>
      </c>
      <c r="D949" s="80" t="s">
        <v>113</v>
      </c>
      <c r="E949" s="81">
        <v>46023</v>
      </c>
      <c r="F949" s="81">
        <v>46387</v>
      </c>
      <c r="G949" s="80">
        <v>144</v>
      </c>
      <c r="H949" s="80">
        <v>90</v>
      </c>
      <c r="I949" s="80">
        <f t="shared" si="64"/>
        <v>234</v>
      </c>
      <c r="J949" s="82">
        <v>45870</v>
      </c>
      <c r="K949" s="80"/>
      <c r="L949" s="80">
        <v>12915</v>
      </c>
      <c r="N949" s="24">
        <f>IF($H949&gt;265,ROUND($H949*0.15,0),VLOOKUP($H949,'Office of Allowances Appendix B'!$A$1:$E$266,2,FALSE))</f>
        <v>14</v>
      </c>
      <c r="O949" s="24">
        <f>IF($H949&gt;265,ROUND($H949*0.25,0),VLOOKUP($H949,'Office of Allowances Appendix B'!$A$1:$E$266,3,FALSE))</f>
        <v>22</v>
      </c>
      <c r="P949" s="24">
        <f>IF($H949&gt;265,ROUND($H949*0.4,0),VLOOKUP($H949,'Office of Allowances Appendix B'!$A$1:$E$266,4,FALSE))</f>
        <v>36</v>
      </c>
      <c r="Q949" s="24">
        <f t="shared" si="66"/>
        <v>18</v>
      </c>
    </row>
    <row r="950" spans="1:17" x14ac:dyDescent="0.3">
      <c r="A950" s="80" t="s">
        <v>1865</v>
      </c>
      <c r="B950" s="80" t="s">
        <v>1903</v>
      </c>
      <c r="C950" s="80" t="s">
        <v>1904</v>
      </c>
      <c r="D950" s="80" t="s">
        <v>113</v>
      </c>
      <c r="E950" s="81">
        <v>46023</v>
      </c>
      <c r="F950" s="81">
        <v>46387</v>
      </c>
      <c r="G950" s="80">
        <v>234</v>
      </c>
      <c r="H950" s="80">
        <v>145</v>
      </c>
      <c r="I950" s="80">
        <f t="shared" si="64"/>
        <v>379</v>
      </c>
      <c r="J950" s="82">
        <v>39539</v>
      </c>
      <c r="K950" s="80"/>
      <c r="L950" s="80">
        <v>10959</v>
      </c>
      <c r="N950" s="24">
        <f>IF($H950&gt;265,ROUND($H950*0.15,0),VLOOKUP($H950,'Office of Allowances Appendix B'!$A$1:$E$266,2,FALSE))</f>
        <v>22</v>
      </c>
      <c r="O950" s="24">
        <f>IF($H950&gt;265,ROUND($H950*0.25,0),VLOOKUP($H950,'Office of Allowances Appendix B'!$A$1:$E$266,3,FALSE))</f>
        <v>36</v>
      </c>
      <c r="P950" s="24">
        <f>IF($H950&gt;265,ROUND($H950*0.4,0),VLOOKUP($H950,'Office of Allowances Appendix B'!$A$1:$E$266,4,FALSE))</f>
        <v>58</v>
      </c>
      <c r="Q950" s="24">
        <f t="shared" si="66"/>
        <v>29</v>
      </c>
    </row>
    <row r="951" spans="1:17" x14ac:dyDescent="0.3">
      <c r="A951" s="80" t="s">
        <v>1905</v>
      </c>
      <c r="B951" s="80" t="s">
        <v>109</v>
      </c>
      <c r="C951" s="80" t="s">
        <v>1906</v>
      </c>
      <c r="D951" s="80" t="s">
        <v>113</v>
      </c>
      <c r="E951" s="81">
        <v>46023</v>
      </c>
      <c r="F951" s="81">
        <v>46387</v>
      </c>
      <c r="G951" s="80">
        <v>120</v>
      </c>
      <c r="H951" s="80">
        <v>90</v>
      </c>
      <c r="I951" s="80">
        <f t="shared" si="64"/>
        <v>210</v>
      </c>
      <c r="J951" s="82">
        <v>45566</v>
      </c>
      <c r="K951" s="80"/>
      <c r="L951" s="80">
        <v>11808</v>
      </c>
      <c r="N951" s="24">
        <f>IF($H951&gt;265,ROUND($H951*0.15,0),VLOOKUP($H951,'Office of Allowances Appendix B'!$A$1:$E$266,2,FALSE))</f>
        <v>14</v>
      </c>
      <c r="O951" s="24">
        <f>IF($H951&gt;265,ROUND($H951*0.25,0),VLOOKUP($H951,'Office of Allowances Appendix B'!$A$1:$E$266,3,FALSE))</f>
        <v>22</v>
      </c>
      <c r="P951" s="24">
        <f>IF($H951&gt;265,ROUND($H951*0.4,0),VLOOKUP($H951,'Office of Allowances Appendix B'!$A$1:$E$266,4,FALSE))</f>
        <v>36</v>
      </c>
      <c r="Q951" s="24">
        <f t="shared" si="66"/>
        <v>18</v>
      </c>
    </row>
    <row r="952" spans="1:17" x14ac:dyDescent="0.3">
      <c r="A952" s="80" t="s">
        <v>1905</v>
      </c>
      <c r="B952" s="80" t="s">
        <v>1907</v>
      </c>
      <c r="C952" s="80" t="s">
        <v>1908</v>
      </c>
      <c r="D952" s="80" t="s">
        <v>113</v>
      </c>
      <c r="E952" s="81">
        <v>46023</v>
      </c>
      <c r="F952" s="81">
        <v>46387</v>
      </c>
      <c r="G952" s="80">
        <v>233</v>
      </c>
      <c r="H952" s="80">
        <v>65</v>
      </c>
      <c r="I952" s="80">
        <f t="shared" si="64"/>
        <v>298</v>
      </c>
      <c r="J952" s="82">
        <v>46204</v>
      </c>
      <c r="K952" s="80"/>
      <c r="L952" s="80">
        <v>10332</v>
      </c>
      <c r="N952" s="24">
        <f>IF($H952&gt;265,ROUND($H952*0.15,0),VLOOKUP($H952,'Office of Allowances Appendix B'!$A$1:$E$266,2,FALSE))</f>
        <v>10</v>
      </c>
      <c r="O952" s="24">
        <f>IF($H952&gt;265,ROUND($H952*0.25,0),VLOOKUP($H952,'Office of Allowances Appendix B'!$A$1:$E$266,3,FALSE))</f>
        <v>16</v>
      </c>
      <c r="P952" s="24">
        <f>IF($H952&gt;265,ROUND($H952*0.4,0),VLOOKUP($H952,'Office of Allowances Appendix B'!$A$1:$E$266,4,FALSE))</f>
        <v>26</v>
      </c>
      <c r="Q952" s="24">
        <f t="shared" si="66"/>
        <v>13</v>
      </c>
    </row>
    <row r="953" spans="1:17" x14ac:dyDescent="0.3">
      <c r="A953" s="80" t="s">
        <v>1905</v>
      </c>
      <c r="B953" s="80" t="s">
        <v>1909</v>
      </c>
      <c r="C953" s="80" t="s">
        <v>1910</v>
      </c>
      <c r="D953" s="80" t="s">
        <v>113</v>
      </c>
      <c r="E953" s="81">
        <v>46023</v>
      </c>
      <c r="F953" s="81">
        <v>46387</v>
      </c>
      <c r="G953" s="80">
        <v>255</v>
      </c>
      <c r="H953" s="80">
        <v>119</v>
      </c>
      <c r="I953" s="80">
        <f t="shared" si="64"/>
        <v>374</v>
      </c>
      <c r="J953" s="82">
        <v>45597</v>
      </c>
      <c r="K953" s="80"/>
      <c r="L953" s="80">
        <v>12470</v>
      </c>
      <c r="N953" s="24">
        <f>IF($H953&gt;265,ROUND($H953*0.15,0),VLOOKUP($H953,'Office of Allowances Appendix B'!$A$1:$E$266,2,FALSE))</f>
        <v>18</v>
      </c>
      <c r="O953" s="24">
        <f>IF($H953&gt;265,ROUND($H953*0.25,0),VLOOKUP($H953,'Office of Allowances Appendix B'!$A$1:$E$266,3,FALSE))</f>
        <v>30</v>
      </c>
      <c r="P953" s="24">
        <f>IF($H953&gt;265,ROUND($H953*0.4,0),VLOOKUP($H953,'Office of Allowances Appendix B'!$A$1:$E$266,4,FALSE))</f>
        <v>48</v>
      </c>
      <c r="Q953" s="24">
        <f t="shared" si="66"/>
        <v>23</v>
      </c>
    </row>
    <row r="954" spans="1:17" x14ac:dyDescent="0.3">
      <c r="A954" s="80" t="s">
        <v>1905</v>
      </c>
      <c r="B954" s="80" t="s">
        <v>1911</v>
      </c>
      <c r="C954" s="80" t="s">
        <v>1912</v>
      </c>
      <c r="D954" s="80" t="s">
        <v>113</v>
      </c>
      <c r="E954" s="81">
        <v>46023</v>
      </c>
      <c r="F954" s="81">
        <v>46387</v>
      </c>
      <c r="G954" s="80">
        <v>177</v>
      </c>
      <c r="H954" s="80">
        <v>69</v>
      </c>
      <c r="I954" s="80">
        <f t="shared" si="64"/>
        <v>246</v>
      </c>
      <c r="J954" s="82">
        <v>40817</v>
      </c>
      <c r="K954" s="80"/>
      <c r="L954" s="80">
        <v>11041</v>
      </c>
      <c r="N954" s="24">
        <f>IF($H954&gt;265,ROUND($H954*0.15,0),VLOOKUP($H954,'Office of Allowances Appendix B'!$A$1:$E$266,2,FALSE))</f>
        <v>10</v>
      </c>
      <c r="O954" s="24">
        <f>IF($H954&gt;265,ROUND($H954*0.25,0),VLOOKUP($H954,'Office of Allowances Appendix B'!$A$1:$E$266,3,FALSE))</f>
        <v>17</v>
      </c>
      <c r="P954" s="24">
        <f>IF($H954&gt;265,ROUND($H954*0.4,0),VLOOKUP($H954,'Office of Allowances Appendix B'!$A$1:$E$266,4,FALSE))</f>
        <v>28</v>
      </c>
      <c r="Q954" s="24">
        <f t="shared" si="66"/>
        <v>14</v>
      </c>
    </row>
    <row r="955" spans="1:17" x14ac:dyDescent="0.3">
      <c r="A955" s="80" t="s">
        <v>1905</v>
      </c>
      <c r="B955" s="80" t="s">
        <v>1913</v>
      </c>
      <c r="C955" s="80" t="s">
        <v>1914</v>
      </c>
      <c r="D955" s="80" t="s">
        <v>113</v>
      </c>
      <c r="E955" s="81">
        <v>46023</v>
      </c>
      <c r="F955" s="81">
        <v>46387</v>
      </c>
      <c r="G955" s="80">
        <v>155</v>
      </c>
      <c r="H955" s="80">
        <v>76</v>
      </c>
      <c r="I955" s="80">
        <f t="shared" si="64"/>
        <v>231</v>
      </c>
      <c r="J955" s="82">
        <v>40634</v>
      </c>
      <c r="K955" s="80"/>
      <c r="L955" s="80">
        <v>19022</v>
      </c>
      <c r="N955" s="24">
        <f>IF($H955&gt;265,ROUND($H955*0.15,0),VLOOKUP($H955,'Office of Allowances Appendix B'!$A$1:$E$266,2,FALSE))</f>
        <v>11</v>
      </c>
      <c r="O955" s="24">
        <f>IF($H955&gt;265,ROUND($H955*0.25,0),VLOOKUP($H955,'Office of Allowances Appendix B'!$A$1:$E$266,3,FALSE))</f>
        <v>19</v>
      </c>
      <c r="P955" s="24">
        <f>IF($H955&gt;265,ROUND($H955*0.4,0),VLOOKUP($H955,'Office of Allowances Appendix B'!$A$1:$E$266,4,FALSE))</f>
        <v>31</v>
      </c>
      <c r="Q955" s="24">
        <f t="shared" si="66"/>
        <v>15</v>
      </c>
    </row>
    <row r="956" spans="1:17" x14ac:dyDescent="0.3">
      <c r="A956" s="80" t="s">
        <v>1915</v>
      </c>
      <c r="B956" s="80" t="s">
        <v>1916</v>
      </c>
      <c r="C956" s="80" t="s">
        <v>1917</v>
      </c>
      <c r="D956" s="80" t="s">
        <v>113</v>
      </c>
      <c r="E956" s="81">
        <v>46023</v>
      </c>
      <c r="F956" s="81">
        <v>46387</v>
      </c>
      <c r="G956" s="80">
        <v>331</v>
      </c>
      <c r="H956" s="80">
        <v>157</v>
      </c>
      <c r="I956" s="80">
        <f t="shared" si="64"/>
        <v>488</v>
      </c>
      <c r="J956" s="82">
        <v>44986</v>
      </c>
      <c r="K956" s="80"/>
      <c r="L956" s="80">
        <v>11701</v>
      </c>
      <c r="N956" s="24">
        <f>IF($H956&gt;265,ROUND($H956*0.15,0),VLOOKUP($H956,'Office of Allowances Appendix B'!$A$1:$E$266,2,FALSE))</f>
        <v>24</v>
      </c>
      <c r="O956" s="24">
        <f>IF($H956&gt;265,ROUND($H956*0.25,0),VLOOKUP($H956,'Office of Allowances Appendix B'!$A$1:$E$266,3,FALSE))</f>
        <v>39</v>
      </c>
      <c r="P956" s="24">
        <f>IF($H956&gt;265,ROUND($H956*0.4,0),VLOOKUP($H956,'Office of Allowances Appendix B'!$A$1:$E$266,4,FALSE))</f>
        <v>63</v>
      </c>
      <c r="Q956" s="24">
        <f t="shared" si="66"/>
        <v>31</v>
      </c>
    </row>
    <row r="957" spans="1:17" x14ac:dyDescent="0.3">
      <c r="A957" s="80" t="s">
        <v>1918</v>
      </c>
      <c r="B957" s="80" t="s">
        <v>109</v>
      </c>
      <c r="C957" s="80" t="s">
        <v>1919</v>
      </c>
      <c r="D957" s="80" t="s">
        <v>113</v>
      </c>
      <c r="E957" s="81">
        <v>46023</v>
      </c>
      <c r="F957" s="81">
        <v>46387</v>
      </c>
      <c r="G957" s="80">
        <v>300</v>
      </c>
      <c r="H957" s="80">
        <v>109</v>
      </c>
      <c r="I957" s="80">
        <f t="shared" si="64"/>
        <v>409</v>
      </c>
      <c r="J957" s="82">
        <v>45931</v>
      </c>
      <c r="K957" s="80">
        <v>2</v>
      </c>
      <c r="L957" s="80">
        <v>11879</v>
      </c>
      <c r="N957" s="24">
        <f>IF($H957&gt;265,ROUND($H957*0.15,0),VLOOKUP($H957,'Office of Allowances Appendix B'!$A$1:$E$266,2,FALSE))</f>
        <v>16</v>
      </c>
      <c r="O957" s="24">
        <f>IF($H957&gt;265,ROUND($H957*0.25,0),VLOOKUP($H957,'Office of Allowances Appendix B'!$A$1:$E$266,3,FALSE))</f>
        <v>27</v>
      </c>
      <c r="P957" s="24">
        <f>IF($H957&gt;265,ROUND($H957*0.4,0),VLOOKUP($H957,'Office of Allowances Appendix B'!$A$1:$E$266,4,FALSE))</f>
        <v>44</v>
      </c>
      <c r="Q957" s="24">
        <f t="shared" si="66"/>
        <v>22</v>
      </c>
    </row>
    <row r="958" spans="1:17" x14ac:dyDescent="0.3">
      <c r="A958" s="80" t="s">
        <v>1918</v>
      </c>
      <c r="B958" s="80" t="s">
        <v>1920</v>
      </c>
      <c r="C958" s="80" t="s">
        <v>1921</v>
      </c>
      <c r="D958" s="80" t="s">
        <v>113</v>
      </c>
      <c r="E958" s="81">
        <v>46023</v>
      </c>
      <c r="F958" s="81">
        <v>46387</v>
      </c>
      <c r="G958" s="80">
        <v>297</v>
      </c>
      <c r="H958" s="80">
        <v>140</v>
      </c>
      <c r="I958" s="80">
        <f t="shared" si="64"/>
        <v>437</v>
      </c>
      <c r="J958" s="82">
        <v>44958</v>
      </c>
      <c r="K958" s="80"/>
      <c r="L958" s="80">
        <v>10418</v>
      </c>
      <c r="N958" s="24">
        <f>IF($H958&gt;265,ROUND($H958*0.15,0),VLOOKUP($H958,'Office of Allowances Appendix B'!$A$1:$E$266,2,FALSE))</f>
        <v>21</v>
      </c>
      <c r="O958" s="24">
        <f>IF($H958&gt;265,ROUND($H958*0.25,0),VLOOKUP($H958,'Office of Allowances Appendix B'!$A$1:$E$266,3,FALSE))</f>
        <v>35</v>
      </c>
      <c r="P958" s="24">
        <f>IF($H958&gt;265,ROUND($H958*0.4,0),VLOOKUP($H958,'Office of Allowances Appendix B'!$A$1:$E$266,4,FALSE))</f>
        <v>56</v>
      </c>
      <c r="Q958" s="24">
        <f t="shared" si="66"/>
        <v>28</v>
      </c>
    </row>
    <row r="959" spans="1:17" x14ac:dyDescent="0.3">
      <c r="A959" s="80" t="s">
        <v>1922</v>
      </c>
      <c r="B959" s="80" t="s">
        <v>109</v>
      </c>
      <c r="C959" s="80" t="s">
        <v>1923</v>
      </c>
      <c r="D959" s="80" t="s">
        <v>113</v>
      </c>
      <c r="E959" s="81">
        <v>46023</v>
      </c>
      <c r="F959" s="81">
        <v>46387</v>
      </c>
      <c r="G959" s="80">
        <v>149</v>
      </c>
      <c r="H959" s="80">
        <v>111</v>
      </c>
      <c r="I959" s="80">
        <f t="shared" si="64"/>
        <v>260</v>
      </c>
      <c r="J959" s="82">
        <v>42430</v>
      </c>
      <c r="K959" s="80"/>
      <c r="L959" s="80">
        <v>11880</v>
      </c>
      <c r="N959" s="24">
        <f>IF($H959&gt;265,ROUND($H959*0.15,0),VLOOKUP($H959,'Office of Allowances Appendix B'!$A$1:$E$266,2,FALSE))</f>
        <v>17</v>
      </c>
      <c r="O959" s="24">
        <f>IF($H959&gt;265,ROUND($H959*0.25,0),VLOOKUP($H959,'Office of Allowances Appendix B'!$A$1:$E$266,3,FALSE))</f>
        <v>28</v>
      </c>
      <c r="P959" s="24">
        <f>IF($H959&gt;265,ROUND($H959*0.4,0),VLOOKUP($H959,'Office of Allowances Appendix B'!$A$1:$E$266,4,FALSE))</f>
        <v>44</v>
      </c>
      <c r="Q959" s="24">
        <f t="shared" si="66"/>
        <v>22</v>
      </c>
    </row>
    <row r="960" spans="1:17" x14ac:dyDescent="0.3">
      <c r="A960" s="80" t="s">
        <v>1922</v>
      </c>
      <c r="B960" s="80" t="s">
        <v>1924</v>
      </c>
      <c r="C960" s="80" t="s">
        <v>1925</v>
      </c>
      <c r="D960" s="80" t="s">
        <v>113</v>
      </c>
      <c r="E960" s="81">
        <v>46023</v>
      </c>
      <c r="F960" s="81">
        <v>46387</v>
      </c>
      <c r="G960" s="80">
        <v>149</v>
      </c>
      <c r="H960" s="80">
        <v>111</v>
      </c>
      <c r="I960" s="80">
        <f t="shared" si="64"/>
        <v>260</v>
      </c>
      <c r="J960" s="82">
        <v>42430</v>
      </c>
      <c r="K960" s="80"/>
      <c r="L960" s="80">
        <v>10096</v>
      </c>
      <c r="N960" s="24">
        <f>IF($H960&gt;265,ROUND($H960*0.15,0),VLOOKUP($H960,'Office of Allowances Appendix B'!$A$1:$E$266,2,FALSE))</f>
        <v>17</v>
      </c>
      <c r="O960" s="24">
        <f>IF($H960&gt;265,ROUND($H960*0.25,0),VLOOKUP($H960,'Office of Allowances Appendix B'!$A$1:$E$266,3,FALSE))</f>
        <v>28</v>
      </c>
      <c r="P960" s="24">
        <f>IF($H960&gt;265,ROUND($H960*0.4,0),VLOOKUP($H960,'Office of Allowances Appendix B'!$A$1:$E$266,4,FALSE))</f>
        <v>44</v>
      </c>
      <c r="Q960" s="24">
        <f t="shared" si="66"/>
        <v>22</v>
      </c>
    </row>
    <row r="961" spans="1:17" x14ac:dyDescent="0.3">
      <c r="A961" s="80" t="s">
        <v>1926</v>
      </c>
      <c r="B961" s="80" t="s">
        <v>109</v>
      </c>
      <c r="C961" s="80" t="s">
        <v>1927</v>
      </c>
      <c r="D961" s="80" t="s">
        <v>113</v>
      </c>
      <c r="E961" s="81">
        <v>46023</v>
      </c>
      <c r="F961" s="81">
        <v>46387</v>
      </c>
      <c r="G961" s="80">
        <v>293</v>
      </c>
      <c r="H961" s="80">
        <v>155</v>
      </c>
      <c r="I961" s="80">
        <f t="shared" si="64"/>
        <v>448</v>
      </c>
      <c r="J961" s="82">
        <v>46113</v>
      </c>
      <c r="K961" s="80"/>
      <c r="L961" s="80">
        <v>11780</v>
      </c>
      <c r="N961" s="24">
        <f>IF($H961&gt;265,ROUND($H961*0.15,0),VLOOKUP($H961,'Office of Allowances Appendix B'!$A$1:$E$266,2,FALSE))</f>
        <v>23</v>
      </c>
      <c r="O961" s="24">
        <f>IF($H961&gt;265,ROUND($H961*0.25,0),VLOOKUP($H961,'Office of Allowances Appendix B'!$A$1:$E$266,3,FALSE))</f>
        <v>39</v>
      </c>
      <c r="P961" s="24">
        <f>IF($H961&gt;265,ROUND($H961*0.4,0),VLOOKUP($H961,'Office of Allowances Appendix B'!$A$1:$E$266,4,FALSE))</f>
        <v>62</v>
      </c>
      <c r="Q961" s="24">
        <f t="shared" si="66"/>
        <v>31</v>
      </c>
    </row>
    <row r="962" spans="1:17" x14ac:dyDescent="0.3">
      <c r="A962" s="80" t="s">
        <v>1926</v>
      </c>
      <c r="B962" s="80" t="s">
        <v>1928</v>
      </c>
      <c r="C962" s="80" t="s">
        <v>1929</v>
      </c>
      <c r="D962" s="80" t="s">
        <v>113</v>
      </c>
      <c r="E962" s="81">
        <v>46023</v>
      </c>
      <c r="F962" s="81">
        <v>46387</v>
      </c>
      <c r="G962" s="80">
        <v>293</v>
      </c>
      <c r="H962" s="80">
        <v>155</v>
      </c>
      <c r="I962" s="80">
        <f t="shared" si="64"/>
        <v>448</v>
      </c>
      <c r="J962" s="82">
        <v>46113</v>
      </c>
      <c r="K962" s="80"/>
      <c r="L962" s="80">
        <v>10206</v>
      </c>
      <c r="N962" s="24">
        <f>IF($H962&gt;265,ROUND($H962*0.15,0),VLOOKUP($H962,'Office of Allowances Appendix B'!$A$1:$E$266,2,FALSE))</f>
        <v>23</v>
      </c>
      <c r="O962" s="24">
        <f>IF($H962&gt;265,ROUND($H962*0.25,0),VLOOKUP($H962,'Office of Allowances Appendix B'!$A$1:$E$266,3,FALSE))</f>
        <v>39</v>
      </c>
      <c r="P962" s="24">
        <f>IF($H962&gt;265,ROUND($H962*0.4,0),VLOOKUP($H962,'Office of Allowances Appendix B'!$A$1:$E$266,4,FALSE))</f>
        <v>62</v>
      </c>
      <c r="Q962" s="24">
        <f t="shared" si="66"/>
        <v>31</v>
      </c>
    </row>
    <row r="963" spans="1:17" x14ac:dyDescent="0.3">
      <c r="A963" s="80" t="s">
        <v>1930</v>
      </c>
      <c r="B963" s="80" t="s">
        <v>109</v>
      </c>
      <c r="C963" s="80" t="s">
        <v>1931</v>
      </c>
      <c r="D963" s="80" t="s">
        <v>113</v>
      </c>
      <c r="E963" s="81">
        <v>46023</v>
      </c>
      <c r="F963" s="81">
        <v>46387</v>
      </c>
      <c r="G963" s="80">
        <v>281</v>
      </c>
      <c r="H963" s="80">
        <v>188</v>
      </c>
      <c r="I963" s="80">
        <f t="shared" si="64"/>
        <v>469</v>
      </c>
      <c r="J963" s="82">
        <v>46204</v>
      </c>
      <c r="K963" s="80">
        <v>152</v>
      </c>
      <c r="L963" s="80">
        <v>11781</v>
      </c>
      <c r="N963" s="24">
        <f>IF($H963&gt;265,ROUND($H963*0.15,0),VLOOKUP($H963,'Office of Allowances Appendix B'!$A$1:$E$266,2,FALSE))</f>
        <v>28</v>
      </c>
      <c r="O963" s="24">
        <f>IF($H963&gt;265,ROUND($H963*0.25,0),VLOOKUP($H963,'Office of Allowances Appendix B'!$A$1:$E$266,3,FALSE))</f>
        <v>47</v>
      </c>
      <c r="P963" s="24">
        <f>IF($H963&gt;265,ROUND($H963*0.4,0),VLOOKUP($H963,'Office of Allowances Appendix B'!$A$1:$E$266,4,FALSE))</f>
        <v>75</v>
      </c>
      <c r="Q963" s="24">
        <f t="shared" si="66"/>
        <v>38</v>
      </c>
    </row>
    <row r="964" spans="1:17" x14ac:dyDescent="0.3">
      <c r="A964" s="80" t="s">
        <v>1930</v>
      </c>
      <c r="B964" s="80" t="s">
        <v>1932</v>
      </c>
      <c r="C964" s="80" t="s">
        <v>1933</v>
      </c>
      <c r="D964" s="80" t="s">
        <v>113</v>
      </c>
      <c r="E964" s="81">
        <v>46023</v>
      </c>
      <c r="F964" s="81">
        <v>46387</v>
      </c>
      <c r="G964" s="80">
        <v>497</v>
      </c>
      <c r="H964" s="80">
        <v>189</v>
      </c>
      <c r="I964" s="80">
        <f t="shared" si="64"/>
        <v>686</v>
      </c>
      <c r="J964" s="82">
        <v>46204</v>
      </c>
      <c r="K964" s="80">
        <v>152</v>
      </c>
      <c r="L964" s="80">
        <v>20009</v>
      </c>
      <c r="N964" s="24">
        <f>IF($H964&gt;265,ROUND($H964*0.15,0),VLOOKUP($H964,'Office of Allowances Appendix B'!$A$1:$E$266,2,FALSE))</f>
        <v>28</v>
      </c>
      <c r="O964" s="24">
        <f>IF($H964&gt;265,ROUND($H964*0.25,0),VLOOKUP($H964,'Office of Allowances Appendix B'!$A$1:$E$266,3,FALSE))</f>
        <v>47</v>
      </c>
      <c r="P964" s="24">
        <f>IF($H964&gt;265,ROUND($H964*0.4,0),VLOOKUP($H964,'Office of Allowances Appendix B'!$A$1:$E$266,4,FALSE))</f>
        <v>76</v>
      </c>
      <c r="Q964" s="24">
        <f t="shared" si="66"/>
        <v>38</v>
      </c>
    </row>
    <row r="965" spans="1:17" x14ac:dyDescent="0.3">
      <c r="A965" s="80" t="s">
        <v>1930</v>
      </c>
      <c r="B965" s="80" t="s">
        <v>1934</v>
      </c>
      <c r="C965" s="80" t="s">
        <v>1935</v>
      </c>
      <c r="D965" s="80" t="s">
        <v>113</v>
      </c>
      <c r="E965" s="81">
        <v>46023</v>
      </c>
      <c r="F965" s="81">
        <v>46387</v>
      </c>
      <c r="G965" s="80">
        <v>288</v>
      </c>
      <c r="H965" s="80">
        <v>203</v>
      </c>
      <c r="I965" s="80">
        <f t="shared" si="64"/>
        <v>491</v>
      </c>
      <c r="J965" s="82">
        <v>46204</v>
      </c>
      <c r="K965" s="80">
        <v>152</v>
      </c>
      <c r="L965" s="80">
        <v>12483</v>
      </c>
      <c r="N965" s="24">
        <f>IF($H965&gt;265,ROUND($H965*0.15,0),VLOOKUP($H965,'Office of Allowances Appendix B'!$A$1:$E$266,2,FALSE))</f>
        <v>30</v>
      </c>
      <c r="O965" s="24">
        <f>IF($H965&gt;265,ROUND($H965*0.25,0),VLOOKUP($H965,'Office of Allowances Appendix B'!$A$1:$E$266,3,FALSE))</f>
        <v>51</v>
      </c>
      <c r="P965" s="24">
        <f>IF($H965&gt;265,ROUND($H965*0.4,0),VLOOKUP($H965,'Office of Allowances Appendix B'!$A$1:$E$266,4,FALSE))</f>
        <v>81</v>
      </c>
      <c r="Q965" s="24">
        <f t="shared" si="66"/>
        <v>41</v>
      </c>
    </row>
    <row r="966" spans="1:17" x14ac:dyDescent="0.3">
      <c r="A966" s="80" t="s">
        <v>1930</v>
      </c>
      <c r="B966" s="80" t="s">
        <v>1936</v>
      </c>
      <c r="C966" s="80" t="s">
        <v>1937</v>
      </c>
      <c r="D966" s="80" t="s">
        <v>113</v>
      </c>
      <c r="E966" s="81">
        <v>46023</v>
      </c>
      <c r="F966" s="81">
        <v>46387</v>
      </c>
      <c r="G966" s="80">
        <v>349</v>
      </c>
      <c r="H966" s="80">
        <v>192</v>
      </c>
      <c r="I966" s="80">
        <f t="shared" si="64"/>
        <v>541</v>
      </c>
      <c r="J966" s="82">
        <v>46204</v>
      </c>
      <c r="K966" s="80">
        <v>152</v>
      </c>
      <c r="L966" s="80">
        <v>10208</v>
      </c>
      <c r="N966" s="24">
        <f>IF($H966&gt;265,ROUND($H966*0.15,0),VLOOKUP($H966,'Office of Allowances Appendix B'!$A$1:$E$266,2,FALSE))</f>
        <v>29</v>
      </c>
      <c r="O966" s="24">
        <f>IF($H966&gt;265,ROUND($H966*0.25,0),VLOOKUP($H966,'Office of Allowances Appendix B'!$A$1:$E$266,3,FALSE))</f>
        <v>48</v>
      </c>
      <c r="P966" s="24">
        <f>IF($H966&gt;265,ROUND($H966*0.4,0),VLOOKUP($H966,'Office of Allowances Appendix B'!$A$1:$E$266,4,FALSE))</f>
        <v>77</v>
      </c>
      <c r="Q966" s="24">
        <f t="shared" si="66"/>
        <v>38</v>
      </c>
    </row>
    <row r="967" spans="1:17" x14ac:dyDescent="0.3">
      <c r="A967" s="80" t="s">
        <v>1930</v>
      </c>
      <c r="B967" s="80" t="s">
        <v>1938</v>
      </c>
      <c r="C967" s="80" t="s">
        <v>1939</v>
      </c>
      <c r="D967" s="80" t="s">
        <v>113</v>
      </c>
      <c r="E967" s="81">
        <v>46023</v>
      </c>
      <c r="F967" s="81">
        <v>46387</v>
      </c>
      <c r="G967" s="80">
        <v>410</v>
      </c>
      <c r="H967" s="80">
        <v>224</v>
      </c>
      <c r="I967" s="80">
        <f t="shared" si="64"/>
        <v>634</v>
      </c>
      <c r="J967" s="82">
        <v>46204</v>
      </c>
      <c r="K967" s="80">
        <v>152</v>
      </c>
      <c r="L967" s="80">
        <v>12690</v>
      </c>
      <c r="N967" s="24">
        <f>IF($H967&gt;265,ROUND($H967*0.15,0),VLOOKUP($H967,'Office of Allowances Appendix B'!$A$1:$E$266,2,FALSE))</f>
        <v>34</v>
      </c>
      <c r="O967" s="24">
        <f>IF($H967&gt;265,ROUND($H967*0.25,0),VLOOKUP($H967,'Office of Allowances Appendix B'!$A$1:$E$266,3,FALSE))</f>
        <v>56</v>
      </c>
      <c r="P967" s="24">
        <f>IF($H967&gt;265,ROUND($H967*0.4,0),VLOOKUP($H967,'Office of Allowances Appendix B'!$A$1:$E$266,4,FALSE))</f>
        <v>89</v>
      </c>
      <c r="Q967" s="24">
        <f t="shared" si="66"/>
        <v>45</v>
      </c>
    </row>
    <row r="968" spans="1:17" x14ac:dyDescent="0.3">
      <c r="A968" s="80" t="s">
        <v>1930</v>
      </c>
      <c r="B968" s="80" t="s">
        <v>1940</v>
      </c>
      <c r="C968" s="80" t="s">
        <v>1941</v>
      </c>
      <c r="D968" s="80" t="s">
        <v>113</v>
      </c>
      <c r="E968" s="81">
        <v>46023</v>
      </c>
      <c r="F968" s="81">
        <v>46387</v>
      </c>
      <c r="G968" s="80">
        <v>418</v>
      </c>
      <c r="H968" s="80">
        <v>206</v>
      </c>
      <c r="I968" s="80">
        <f t="shared" si="64"/>
        <v>624</v>
      </c>
      <c r="J968" s="82">
        <v>46204</v>
      </c>
      <c r="K968" s="80">
        <v>152</v>
      </c>
      <c r="L968" s="80">
        <v>10210</v>
      </c>
      <c r="N968" s="24">
        <f>IF($H968&gt;265,ROUND($H968*0.15,0),VLOOKUP($H968,'Office of Allowances Appendix B'!$A$1:$E$266,2,FALSE))</f>
        <v>31</v>
      </c>
      <c r="O968" s="24">
        <f>IF($H968&gt;265,ROUND($H968*0.25,0),VLOOKUP($H968,'Office of Allowances Appendix B'!$A$1:$E$266,3,FALSE))</f>
        <v>52</v>
      </c>
      <c r="P968" s="24">
        <f>IF($H968&gt;265,ROUND($H968*0.4,0),VLOOKUP($H968,'Office of Allowances Appendix B'!$A$1:$E$266,4,FALSE))</f>
        <v>82</v>
      </c>
      <c r="Q968" s="24">
        <f t="shared" si="66"/>
        <v>41</v>
      </c>
    </row>
    <row r="969" spans="1:17" x14ac:dyDescent="0.3">
      <c r="A969" s="80" t="s">
        <v>1930</v>
      </c>
      <c r="B969" s="80" t="s">
        <v>1942</v>
      </c>
      <c r="C969" s="80" t="s">
        <v>1943</v>
      </c>
      <c r="D969" s="80" t="s">
        <v>113</v>
      </c>
      <c r="E969" s="81">
        <v>46023</v>
      </c>
      <c r="F969" s="81">
        <v>46387</v>
      </c>
      <c r="G969" s="80">
        <v>338</v>
      </c>
      <c r="H969" s="80">
        <v>212</v>
      </c>
      <c r="I969" s="80">
        <f t="shared" si="64"/>
        <v>550</v>
      </c>
      <c r="J969" s="82">
        <v>46204</v>
      </c>
      <c r="K969" s="80">
        <v>152</v>
      </c>
      <c r="L969" s="80">
        <v>12738</v>
      </c>
      <c r="N969" s="24">
        <f>IF($H969&gt;265,ROUND($H969*0.15,0),VLOOKUP($H969,'Office of Allowances Appendix B'!$A$1:$E$266,2,FALSE))</f>
        <v>32</v>
      </c>
      <c r="O969" s="24">
        <f>IF($H969&gt;265,ROUND($H969*0.25,0),VLOOKUP($H969,'Office of Allowances Appendix B'!$A$1:$E$266,3,FALSE))</f>
        <v>53</v>
      </c>
      <c r="P969" s="24">
        <f>IF($H969&gt;265,ROUND($H969*0.4,0),VLOOKUP($H969,'Office of Allowances Appendix B'!$A$1:$E$266,4,FALSE))</f>
        <v>85</v>
      </c>
      <c r="Q969" s="24">
        <f t="shared" si="66"/>
        <v>42</v>
      </c>
    </row>
    <row r="970" spans="1:17" x14ac:dyDescent="0.3">
      <c r="A970" s="80" t="s">
        <v>1930</v>
      </c>
      <c r="B970" s="80" t="s">
        <v>1944</v>
      </c>
      <c r="C970" s="80" t="s">
        <v>1945</v>
      </c>
      <c r="D970" s="80" t="s">
        <v>113</v>
      </c>
      <c r="E970" s="81">
        <v>46023</v>
      </c>
      <c r="F970" s="81">
        <v>46387</v>
      </c>
      <c r="G970" s="80">
        <v>312</v>
      </c>
      <c r="H970" s="80">
        <v>202</v>
      </c>
      <c r="I970" s="80">
        <f t="shared" si="64"/>
        <v>514</v>
      </c>
      <c r="J970" s="82">
        <v>46204</v>
      </c>
      <c r="K970" s="80">
        <v>152</v>
      </c>
      <c r="L970" s="80">
        <v>12739</v>
      </c>
      <c r="N970" s="24">
        <f>IF($H970&gt;265,ROUND($H970*0.15,0),VLOOKUP($H970,'Office of Allowances Appendix B'!$A$1:$E$266,2,FALSE))</f>
        <v>30</v>
      </c>
      <c r="O970" s="24">
        <f>IF($H970&gt;265,ROUND($H970*0.25,0),VLOOKUP($H970,'Office of Allowances Appendix B'!$A$1:$E$266,3,FALSE))</f>
        <v>51</v>
      </c>
      <c r="P970" s="24">
        <f>IF($H970&gt;265,ROUND($H970*0.4,0),VLOOKUP($H970,'Office of Allowances Appendix B'!$A$1:$E$266,4,FALSE))</f>
        <v>81</v>
      </c>
      <c r="Q970" s="24">
        <f t="shared" si="66"/>
        <v>40</v>
      </c>
    </row>
    <row r="971" spans="1:17" x14ac:dyDescent="0.3">
      <c r="A971" s="80" t="s">
        <v>1930</v>
      </c>
      <c r="B971" s="80" t="s">
        <v>1946</v>
      </c>
      <c r="C971" s="80" t="s">
        <v>1947</v>
      </c>
      <c r="D971" s="80" t="s">
        <v>113</v>
      </c>
      <c r="E971" s="81">
        <v>46023</v>
      </c>
      <c r="F971" s="81">
        <v>46387</v>
      </c>
      <c r="G971" s="80">
        <v>413</v>
      </c>
      <c r="H971" s="80">
        <v>180</v>
      </c>
      <c r="I971" s="80">
        <f t="shared" si="64"/>
        <v>593</v>
      </c>
      <c r="J971" s="82">
        <v>46204</v>
      </c>
      <c r="K971" s="80">
        <v>152</v>
      </c>
      <c r="L971" s="80">
        <v>12482</v>
      </c>
      <c r="N971" s="24">
        <f>IF($H971&gt;265,ROUND($H971*0.15,0),VLOOKUP($H971,'Office of Allowances Appendix B'!$A$1:$E$266,2,FALSE))</f>
        <v>27</v>
      </c>
      <c r="O971" s="24">
        <f>IF($H971&gt;265,ROUND($H971*0.25,0),VLOOKUP($H971,'Office of Allowances Appendix B'!$A$1:$E$266,3,FALSE))</f>
        <v>45</v>
      </c>
      <c r="P971" s="24">
        <f>IF($H971&gt;265,ROUND($H971*0.4,0),VLOOKUP($H971,'Office of Allowances Appendix B'!$A$1:$E$266,4,FALSE))</f>
        <v>72</v>
      </c>
      <c r="Q971" s="24">
        <f t="shared" si="66"/>
        <v>36</v>
      </c>
    </row>
    <row r="972" spans="1:17" x14ac:dyDescent="0.3">
      <c r="A972" s="80" t="s">
        <v>1930</v>
      </c>
      <c r="B972" s="80" t="s">
        <v>1948</v>
      </c>
      <c r="C972" s="80" t="s">
        <v>1949</v>
      </c>
      <c r="D972" s="80" t="s">
        <v>113</v>
      </c>
      <c r="E972" s="81">
        <v>46023</v>
      </c>
      <c r="F972" s="81">
        <v>46387</v>
      </c>
      <c r="G972" s="80">
        <v>439</v>
      </c>
      <c r="H972" s="80">
        <v>236</v>
      </c>
      <c r="I972" s="80">
        <f t="shared" si="64"/>
        <v>675</v>
      </c>
      <c r="J972" s="82">
        <v>46204</v>
      </c>
      <c r="K972" s="80">
        <v>152</v>
      </c>
      <c r="L972" s="80">
        <v>10209</v>
      </c>
      <c r="N972" s="24">
        <f>IF($H972&gt;265,ROUND($H972*0.15,0),VLOOKUP($H972,'Office of Allowances Appendix B'!$A$1:$E$266,2,FALSE))</f>
        <v>35</v>
      </c>
      <c r="O972" s="24">
        <f>IF($H972&gt;265,ROUND($H972*0.25,0),VLOOKUP($H972,'Office of Allowances Appendix B'!$A$1:$E$266,3,FALSE))</f>
        <v>59</v>
      </c>
      <c r="P972" s="24">
        <f>IF($H972&gt;265,ROUND($H972*0.4,0),VLOOKUP($H972,'Office of Allowances Appendix B'!$A$1:$E$266,4,FALSE))</f>
        <v>95</v>
      </c>
      <c r="Q972" s="24">
        <f t="shared" si="66"/>
        <v>47</v>
      </c>
    </row>
    <row r="973" spans="1:17" x14ac:dyDescent="0.3">
      <c r="A973" s="80" t="s">
        <v>1950</v>
      </c>
      <c r="B973" s="80" t="s">
        <v>109</v>
      </c>
      <c r="C973" s="80" t="s">
        <v>1951</v>
      </c>
      <c r="D973" s="80" t="s">
        <v>113</v>
      </c>
      <c r="E973" s="81">
        <v>46023</v>
      </c>
      <c r="F973" s="81">
        <v>46387</v>
      </c>
      <c r="G973" s="80">
        <v>388</v>
      </c>
      <c r="H973" s="80">
        <v>92</v>
      </c>
      <c r="I973" s="80">
        <f t="shared" si="64"/>
        <v>480</v>
      </c>
      <c r="J973" s="82">
        <v>46082</v>
      </c>
      <c r="K973" s="80" t="s">
        <v>1952</v>
      </c>
      <c r="L973" s="80">
        <v>11881</v>
      </c>
      <c r="N973" s="24">
        <f>IF($H973&gt;265,ROUND($H973*0.15,0),VLOOKUP($H973,'Office of Allowances Appendix B'!$A$1:$E$266,2,FALSE))</f>
        <v>14</v>
      </c>
      <c r="O973" s="24">
        <f>IF($H973&gt;265,ROUND($H973*0.25,0),VLOOKUP($H973,'Office of Allowances Appendix B'!$A$1:$E$266,3,FALSE))</f>
        <v>23</v>
      </c>
      <c r="P973" s="24">
        <f>IF($H973&gt;265,ROUND($H973*0.4,0),VLOOKUP($H973,'Office of Allowances Appendix B'!$A$1:$E$266,4,FALSE))</f>
        <v>37</v>
      </c>
      <c r="Q973" s="24">
        <f t="shared" si="66"/>
        <v>18</v>
      </c>
    </row>
    <row r="974" spans="1:17" x14ac:dyDescent="0.3">
      <c r="A974" s="80" t="s">
        <v>1950</v>
      </c>
      <c r="B974" s="80" t="s">
        <v>1953</v>
      </c>
      <c r="C974" s="80" t="s">
        <v>1954</v>
      </c>
      <c r="D974" s="80" t="s">
        <v>113</v>
      </c>
      <c r="E974" s="81">
        <v>46023</v>
      </c>
      <c r="F974" s="81">
        <v>46387</v>
      </c>
      <c r="G974" s="80">
        <v>388</v>
      </c>
      <c r="H974" s="80">
        <v>92</v>
      </c>
      <c r="I974" s="80">
        <f t="shared" si="64"/>
        <v>480</v>
      </c>
      <c r="J974" s="82">
        <v>46082</v>
      </c>
      <c r="K974" s="80" t="s">
        <v>1952</v>
      </c>
      <c r="L974" s="80">
        <v>10366</v>
      </c>
      <c r="N974" s="24">
        <f>IF($H974&gt;265,ROUND($H974*0.15,0),VLOOKUP($H974,'Office of Allowances Appendix B'!$A$1:$E$266,2,FALSE))</f>
        <v>14</v>
      </c>
      <c r="O974" s="24">
        <f>IF($H974&gt;265,ROUND($H974*0.25,0),VLOOKUP($H974,'Office of Allowances Appendix B'!$A$1:$E$266,3,FALSE))</f>
        <v>23</v>
      </c>
      <c r="P974" s="24">
        <f>IF($H974&gt;265,ROUND($H974*0.4,0),VLOOKUP($H974,'Office of Allowances Appendix B'!$A$1:$E$266,4,FALSE))</f>
        <v>37</v>
      </c>
      <c r="Q974" s="24">
        <f t="shared" si="66"/>
        <v>18</v>
      </c>
    </row>
    <row r="975" spans="1:17" x14ac:dyDescent="0.3">
      <c r="A975" s="80" t="s">
        <v>1955</v>
      </c>
      <c r="B975" s="80" t="s">
        <v>109</v>
      </c>
      <c r="C975" s="80" t="s">
        <v>1956</v>
      </c>
      <c r="D975" s="80" t="s">
        <v>113</v>
      </c>
      <c r="E975" s="81">
        <v>46023</v>
      </c>
      <c r="F975" s="81">
        <v>46387</v>
      </c>
      <c r="G975" s="80">
        <v>131</v>
      </c>
      <c r="H975" s="80">
        <v>114</v>
      </c>
      <c r="I975" s="80">
        <f t="shared" si="64"/>
        <v>245</v>
      </c>
      <c r="J975" s="82">
        <v>44986</v>
      </c>
      <c r="K975" s="80"/>
      <c r="L975" s="80">
        <v>11906</v>
      </c>
      <c r="N975" s="24">
        <f>IF($H975&gt;265,ROUND($H975*0.15,0),VLOOKUP($H975,'Office of Allowances Appendix B'!$A$1:$E$266,2,FALSE))</f>
        <v>17</v>
      </c>
      <c r="O975" s="24">
        <f>IF($H975&gt;265,ROUND($H975*0.25,0),VLOOKUP($H975,'Office of Allowances Appendix B'!$A$1:$E$266,3,FALSE))</f>
        <v>29</v>
      </c>
      <c r="P975" s="24">
        <f>IF($H975&gt;265,ROUND($H975*0.4,0),VLOOKUP($H975,'Office of Allowances Appendix B'!$A$1:$E$266,4,FALSE))</f>
        <v>45</v>
      </c>
      <c r="Q975" s="24">
        <f t="shared" si="66"/>
        <v>23</v>
      </c>
    </row>
    <row r="976" spans="1:17" x14ac:dyDescent="0.3">
      <c r="A976" s="80" t="s">
        <v>1955</v>
      </c>
      <c r="B976" s="80" t="s">
        <v>1957</v>
      </c>
      <c r="C976" s="80" t="s">
        <v>1958</v>
      </c>
      <c r="D976" s="80" t="s">
        <v>113</v>
      </c>
      <c r="E976" s="81">
        <v>46023</v>
      </c>
      <c r="F976" s="81">
        <v>46387</v>
      </c>
      <c r="G976" s="80">
        <v>148</v>
      </c>
      <c r="H976" s="80">
        <v>124</v>
      </c>
      <c r="I976" s="80">
        <f t="shared" si="64"/>
        <v>272</v>
      </c>
      <c r="J976" s="82">
        <v>45992</v>
      </c>
      <c r="K976" s="80"/>
      <c r="L976" s="80">
        <v>10313</v>
      </c>
      <c r="N976" s="24">
        <f>IF($H976&gt;265,ROUND($H976*0.15,0),VLOOKUP($H976,'Office of Allowances Appendix B'!$A$1:$E$266,2,FALSE))</f>
        <v>19</v>
      </c>
      <c r="O976" s="24">
        <f>IF($H976&gt;265,ROUND($H976*0.25,0),VLOOKUP($H976,'Office of Allowances Appendix B'!$A$1:$E$266,3,FALSE))</f>
        <v>31</v>
      </c>
      <c r="P976" s="24">
        <f>IF($H976&gt;265,ROUND($H976*0.4,0),VLOOKUP($H976,'Office of Allowances Appendix B'!$A$1:$E$266,4,FALSE))</f>
        <v>49</v>
      </c>
      <c r="Q976" s="24">
        <f t="shared" si="66"/>
        <v>25</v>
      </c>
    </row>
    <row r="977" spans="1:17" x14ac:dyDescent="0.3">
      <c r="A977" s="80" t="s">
        <v>1955</v>
      </c>
      <c r="B977" s="80" t="s">
        <v>1959</v>
      </c>
      <c r="C977" s="80" t="s">
        <v>1960</v>
      </c>
      <c r="D977" s="80" t="s">
        <v>113</v>
      </c>
      <c r="E977" s="81">
        <v>46023</v>
      </c>
      <c r="F977" s="81">
        <v>46387</v>
      </c>
      <c r="G977" s="80">
        <v>109</v>
      </c>
      <c r="H977" s="80">
        <v>75</v>
      </c>
      <c r="I977" s="80">
        <f t="shared" si="64"/>
        <v>184</v>
      </c>
      <c r="J977" s="82">
        <v>45992</v>
      </c>
      <c r="K977" s="80"/>
      <c r="L977" s="80">
        <v>11619</v>
      </c>
      <c r="N977" s="24">
        <f>IF($H977&gt;265,ROUND($H977*0.15,0),VLOOKUP($H977,'Office of Allowances Appendix B'!$A$1:$E$266,2,FALSE))</f>
        <v>11</v>
      </c>
      <c r="O977" s="24">
        <f>IF($H977&gt;265,ROUND($H977*0.25,0),VLOOKUP($H977,'Office of Allowances Appendix B'!$A$1:$E$266,3,FALSE))</f>
        <v>19</v>
      </c>
      <c r="P977" s="24">
        <f>IF($H977&gt;265,ROUND($H977*0.4,0),VLOOKUP($H977,'Office of Allowances Appendix B'!$A$1:$E$266,4,FALSE))</f>
        <v>30</v>
      </c>
      <c r="Q977" s="24">
        <f t="shared" si="66"/>
        <v>15</v>
      </c>
    </row>
    <row r="978" spans="1:17" x14ac:dyDescent="0.3">
      <c r="A978" s="80" t="s">
        <v>1955</v>
      </c>
      <c r="B978" s="80" t="s">
        <v>1961</v>
      </c>
      <c r="C978" s="80" t="s">
        <v>1962</v>
      </c>
      <c r="D978" s="80" t="s">
        <v>113</v>
      </c>
      <c r="E978" s="81">
        <v>46023</v>
      </c>
      <c r="F978" s="81">
        <v>46387</v>
      </c>
      <c r="G978" s="80">
        <v>193</v>
      </c>
      <c r="H978" s="80">
        <v>111</v>
      </c>
      <c r="I978" s="80">
        <f t="shared" si="64"/>
        <v>304</v>
      </c>
      <c r="J978" s="82">
        <v>45992</v>
      </c>
      <c r="K978" s="80"/>
      <c r="L978" s="80">
        <v>10311</v>
      </c>
      <c r="N978" s="24">
        <f>IF($H978&gt;265,ROUND($H978*0.15,0),VLOOKUP($H978,'Office of Allowances Appendix B'!$A$1:$E$266,2,FALSE))</f>
        <v>17</v>
      </c>
      <c r="O978" s="24">
        <f>IF($H978&gt;265,ROUND($H978*0.25,0),VLOOKUP($H978,'Office of Allowances Appendix B'!$A$1:$E$266,3,FALSE))</f>
        <v>28</v>
      </c>
      <c r="P978" s="24">
        <f>IF($H978&gt;265,ROUND($H978*0.4,0),VLOOKUP($H978,'Office of Allowances Appendix B'!$A$1:$E$266,4,FALSE))</f>
        <v>44</v>
      </c>
      <c r="Q978" s="24">
        <f t="shared" si="66"/>
        <v>22</v>
      </c>
    </row>
    <row r="979" spans="1:17" x14ac:dyDescent="0.3">
      <c r="A979" s="80" t="s">
        <v>1963</v>
      </c>
      <c r="B979" s="80" t="s">
        <v>109</v>
      </c>
      <c r="C979" s="80" t="s">
        <v>1964</v>
      </c>
      <c r="D979" s="80" t="s">
        <v>113</v>
      </c>
      <c r="E979" s="81">
        <v>46023</v>
      </c>
      <c r="F979" s="81">
        <v>46387</v>
      </c>
      <c r="G979" s="80">
        <v>100</v>
      </c>
      <c r="H979" s="80">
        <v>55</v>
      </c>
      <c r="I979" s="80">
        <f t="shared" si="64"/>
        <v>155</v>
      </c>
      <c r="J979" s="82">
        <v>40575</v>
      </c>
      <c r="K979" s="80"/>
      <c r="L979" s="80">
        <v>11782</v>
      </c>
      <c r="N979" s="24">
        <f>IF($H979&gt;265,ROUND($H979*0.15,0),VLOOKUP($H979,'Office of Allowances Appendix B'!$A$1:$E$266,2,FALSE))</f>
        <v>8</v>
      </c>
      <c r="O979" s="24">
        <f>IF($H979&gt;265,ROUND($H979*0.25,0),VLOOKUP($H979,'Office of Allowances Appendix B'!$A$1:$E$266,3,FALSE))</f>
        <v>14</v>
      </c>
      <c r="P979" s="24">
        <f>IF($H979&gt;265,ROUND($H979*0.4,0),VLOOKUP($H979,'Office of Allowances Appendix B'!$A$1:$E$266,4,FALSE))</f>
        <v>22</v>
      </c>
      <c r="Q979" s="24">
        <f t="shared" si="66"/>
        <v>11</v>
      </c>
    </row>
    <row r="980" spans="1:17" x14ac:dyDescent="0.3">
      <c r="A980" s="80" t="s">
        <v>1963</v>
      </c>
      <c r="B980" s="80" t="s">
        <v>1965</v>
      </c>
      <c r="C980" s="80" t="s">
        <v>1966</v>
      </c>
      <c r="D980" s="80" t="s">
        <v>113</v>
      </c>
      <c r="E980" s="81">
        <v>46023</v>
      </c>
      <c r="F980" s="81">
        <v>46387</v>
      </c>
      <c r="G980" s="80">
        <v>229</v>
      </c>
      <c r="H980" s="80">
        <v>91</v>
      </c>
      <c r="I980" s="80">
        <f t="shared" si="64"/>
        <v>320</v>
      </c>
      <c r="J980" s="82">
        <v>46204</v>
      </c>
      <c r="K980" s="80"/>
      <c r="L980" s="80">
        <v>10211</v>
      </c>
      <c r="N980" s="24">
        <f>IF($H980&gt;265,ROUND($H980*0.15,0),VLOOKUP($H980,'Office of Allowances Appendix B'!$A$1:$E$266,2,FALSE))</f>
        <v>14</v>
      </c>
      <c r="O980" s="24">
        <f>IF($H980&gt;265,ROUND($H980*0.25,0),VLOOKUP($H980,'Office of Allowances Appendix B'!$A$1:$E$266,3,FALSE))</f>
        <v>23</v>
      </c>
      <c r="P980" s="24">
        <f>IF($H980&gt;265,ROUND($H980*0.4,0),VLOOKUP($H980,'Office of Allowances Appendix B'!$A$1:$E$266,4,FALSE))</f>
        <v>36</v>
      </c>
      <c r="Q980" s="24">
        <f t="shared" si="66"/>
        <v>18</v>
      </c>
    </row>
    <row r="981" spans="1:17" x14ac:dyDescent="0.3">
      <c r="A981" s="80" t="s">
        <v>1963</v>
      </c>
      <c r="B981" s="80" t="s">
        <v>1967</v>
      </c>
      <c r="C981" s="80" t="s">
        <v>1968</v>
      </c>
      <c r="D981" s="80" t="s">
        <v>113</v>
      </c>
      <c r="E981" s="81">
        <v>46023</v>
      </c>
      <c r="F981" s="81">
        <v>46387</v>
      </c>
      <c r="G981" s="80">
        <v>176</v>
      </c>
      <c r="H981" s="80">
        <v>80</v>
      </c>
      <c r="I981" s="80">
        <f t="shared" si="64"/>
        <v>256</v>
      </c>
      <c r="J981" s="82">
        <v>40575</v>
      </c>
      <c r="K981" s="80"/>
      <c r="L981" s="80">
        <v>19013</v>
      </c>
      <c r="N981" s="24">
        <f>IF($H981&gt;265,ROUND($H981*0.15,0),VLOOKUP($H981,'Office of Allowances Appendix B'!$A$1:$E$266,2,FALSE))</f>
        <v>12</v>
      </c>
      <c r="O981" s="24">
        <f>IF($H981&gt;265,ROUND($H981*0.25,0),VLOOKUP($H981,'Office of Allowances Appendix B'!$A$1:$E$266,3,FALSE))</f>
        <v>20</v>
      </c>
      <c r="P981" s="24">
        <f>IF($H981&gt;265,ROUND($H981*0.4,0),VLOOKUP($H981,'Office of Allowances Appendix B'!$A$1:$E$266,4,FALSE))</f>
        <v>32</v>
      </c>
      <c r="Q981" s="24">
        <f t="shared" si="66"/>
        <v>16</v>
      </c>
    </row>
    <row r="982" spans="1:17" x14ac:dyDescent="0.3">
      <c r="A982" s="80" t="s">
        <v>1963</v>
      </c>
      <c r="B982" s="80" t="s">
        <v>1969</v>
      </c>
      <c r="C982" s="80" t="s">
        <v>1970</v>
      </c>
      <c r="D982" s="80" t="s">
        <v>113</v>
      </c>
      <c r="E982" s="81">
        <v>46023</v>
      </c>
      <c r="F982" s="81">
        <v>46387</v>
      </c>
      <c r="G982" s="80">
        <v>100</v>
      </c>
      <c r="H982" s="80">
        <v>55</v>
      </c>
      <c r="I982" s="80">
        <f t="shared" si="64"/>
        <v>155</v>
      </c>
      <c r="J982" s="82">
        <v>40575</v>
      </c>
      <c r="K982" s="80"/>
      <c r="L982" s="80">
        <v>19018</v>
      </c>
      <c r="N982" s="24">
        <f>IF($H982&gt;265,ROUND($H982*0.15,0),VLOOKUP($H982,'Office of Allowances Appendix B'!$A$1:$E$266,2,FALSE))</f>
        <v>8</v>
      </c>
      <c r="O982" s="24">
        <f>IF($H982&gt;265,ROUND($H982*0.25,0),VLOOKUP($H982,'Office of Allowances Appendix B'!$A$1:$E$266,3,FALSE))</f>
        <v>14</v>
      </c>
      <c r="P982" s="24">
        <f>IF($H982&gt;265,ROUND($H982*0.4,0),VLOOKUP($H982,'Office of Allowances Appendix B'!$A$1:$E$266,4,FALSE))</f>
        <v>22</v>
      </c>
      <c r="Q982" s="24">
        <f t="shared" si="66"/>
        <v>11</v>
      </c>
    </row>
    <row r="983" spans="1:17" x14ac:dyDescent="0.3">
      <c r="A983" s="80" t="s">
        <v>1971</v>
      </c>
      <c r="B983" s="80" t="s">
        <v>109</v>
      </c>
      <c r="C983" s="80" t="s">
        <v>1972</v>
      </c>
      <c r="D983" s="80" t="s">
        <v>113</v>
      </c>
      <c r="E983" s="81">
        <v>46023</v>
      </c>
      <c r="F983" s="81">
        <v>46387</v>
      </c>
      <c r="G983" s="80">
        <v>150</v>
      </c>
      <c r="H983" s="80">
        <v>78</v>
      </c>
      <c r="I983" s="80">
        <f t="shared" si="64"/>
        <v>228</v>
      </c>
      <c r="J983" s="82">
        <v>45444</v>
      </c>
      <c r="K983" s="80">
        <v>21</v>
      </c>
      <c r="L983" s="80">
        <v>11851</v>
      </c>
      <c r="N983" s="24">
        <f>IF($H983&gt;265,ROUND($H983*0.15,0),VLOOKUP($H983,'Office of Allowances Appendix B'!$A$1:$E$266,2,FALSE))</f>
        <v>12</v>
      </c>
      <c r="O983" s="24">
        <f>IF($H983&gt;265,ROUND($H983*0.25,0),VLOOKUP($H983,'Office of Allowances Appendix B'!$A$1:$E$266,3,FALSE))</f>
        <v>20</v>
      </c>
      <c r="P983" s="24">
        <f>IF($H983&gt;265,ROUND($H983*0.4,0),VLOOKUP($H983,'Office of Allowances Appendix B'!$A$1:$E$266,4,FALSE))</f>
        <v>31</v>
      </c>
      <c r="Q983" s="24">
        <f t="shared" si="66"/>
        <v>15</v>
      </c>
    </row>
    <row r="984" spans="1:17" x14ac:dyDescent="0.3">
      <c r="A984" s="80" t="s">
        <v>1971</v>
      </c>
      <c r="B984" s="80" t="s">
        <v>1973</v>
      </c>
      <c r="C984" s="80" t="s">
        <v>1974</v>
      </c>
      <c r="D984" s="80" t="s">
        <v>113</v>
      </c>
      <c r="E984" s="81">
        <v>46023</v>
      </c>
      <c r="F984" s="81">
        <v>46387</v>
      </c>
      <c r="G984" s="80">
        <v>220</v>
      </c>
      <c r="H984" s="80">
        <v>150</v>
      </c>
      <c r="I984" s="80">
        <f t="shared" si="64"/>
        <v>370</v>
      </c>
      <c r="J984" s="82">
        <v>46082</v>
      </c>
      <c r="K984" s="80">
        <v>21</v>
      </c>
      <c r="L984" s="80">
        <v>12158</v>
      </c>
      <c r="N984" s="24">
        <f>IF($H984&gt;265,ROUND($H984*0.15,0),VLOOKUP($H984,'Office of Allowances Appendix B'!$A$1:$E$266,2,FALSE))</f>
        <v>23</v>
      </c>
      <c r="O984" s="24">
        <f>IF($H984&gt;265,ROUND($H984*0.25,0),VLOOKUP($H984,'Office of Allowances Appendix B'!$A$1:$E$266,3,FALSE))</f>
        <v>37</v>
      </c>
      <c r="P984" s="24">
        <f>IF($H984&gt;265,ROUND($H984*0.4,0),VLOOKUP($H984,'Office of Allowances Appendix B'!$A$1:$E$266,4,FALSE))</f>
        <v>60</v>
      </c>
      <c r="Q984" s="24">
        <f t="shared" si="66"/>
        <v>30</v>
      </c>
    </row>
    <row r="985" spans="1:17" x14ac:dyDescent="0.3">
      <c r="A985" s="80" t="s">
        <v>1971</v>
      </c>
      <c r="B985" s="80" t="s">
        <v>1975</v>
      </c>
      <c r="C985" s="80" t="s">
        <v>1976</v>
      </c>
      <c r="D985" s="80" t="s">
        <v>113</v>
      </c>
      <c r="E985" s="81">
        <v>46023</v>
      </c>
      <c r="F985" s="81">
        <v>46387</v>
      </c>
      <c r="G985" s="80">
        <v>305</v>
      </c>
      <c r="H985" s="80">
        <v>137</v>
      </c>
      <c r="I985" s="80">
        <f t="shared" si="64"/>
        <v>442</v>
      </c>
      <c r="J985" s="82">
        <v>46082</v>
      </c>
      <c r="K985" s="80">
        <v>21</v>
      </c>
      <c r="L985" s="80">
        <v>10420</v>
      </c>
      <c r="N985" s="24">
        <f>IF($H985&gt;265,ROUND($H985*0.15,0),VLOOKUP($H985,'Office of Allowances Appendix B'!$A$1:$E$266,2,FALSE))</f>
        <v>21</v>
      </c>
      <c r="O985" s="24">
        <f>IF($H985&gt;265,ROUND($H985*0.25,0),VLOOKUP($H985,'Office of Allowances Appendix B'!$A$1:$E$266,3,FALSE))</f>
        <v>34</v>
      </c>
      <c r="P985" s="24">
        <f>IF($H985&gt;265,ROUND($H985*0.4,0),VLOOKUP($H985,'Office of Allowances Appendix B'!$A$1:$E$266,4,FALSE))</f>
        <v>55</v>
      </c>
      <c r="Q985" s="24">
        <f t="shared" si="66"/>
        <v>27</v>
      </c>
    </row>
    <row r="986" spans="1:17" x14ac:dyDescent="0.3">
      <c r="A986" s="80" t="s">
        <v>1971</v>
      </c>
      <c r="B986" s="80" t="s">
        <v>1977</v>
      </c>
      <c r="C986" s="80" t="s">
        <v>1978</v>
      </c>
      <c r="D986" s="80" t="s">
        <v>113</v>
      </c>
      <c r="E986" s="81">
        <v>46023</v>
      </c>
      <c r="F986" s="81">
        <v>46387</v>
      </c>
      <c r="G986" s="80">
        <v>150</v>
      </c>
      <c r="H986" s="80">
        <v>85</v>
      </c>
      <c r="I986" s="80">
        <f t="shared" si="64"/>
        <v>235</v>
      </c>
      <c r="J986" s="82">
        <v>46082</v>
      </c>
      <c r="K986" s="80">
        <v>21</v>
      </c>
      <c r="L986" s="80">
        <v>91162</v>
      </c>
      <c r="N986" s="24">
        <f>IF($H986&gt;265,ROUND($H986*0.15,0),VLOOKUP($H986,'Office of Allowances Appendix B'!$A$1:$E$266,2,FALSE))</f>
        <v>13</v>
      </c>
      <c r="O986" s="24">
        <f>IF($H986&gt;265,ROUND($H986*0.25,0),VLOOKUP($H986,'Office of Allowances Appendix B'!$A$1:$E$266,3,FALSE))</f>
        <v>21</v>
      </c>
      <c r="P986" s="24">
        <f>IF($H986&gt;265,ROUND($H986*0.4,0),VLOOKUP($H986,'Office of Allowances Appendix B'!$A$1:$E$266,4,FALSE))</f>
        <v>34</v>
      </c>
      <c r="Q986" s="24">
        <f t="shared" si="66"/>
        <v>17</v>
      </c>
    </row>
    <row r="987" spans="1:17" x14ac:dyDescent="0.3">
      <c r="A987" s="80" t="s">
        <v>1971</v>
      </c>
      <c r="B987" s="80" t="s">
        <v>1979</v>
      </c>
      <c r="C987" s="80" t="s">
        <v>1980</v>
      </c>
      <c r="D987" s="80" t="s">
        <v>113</v>
      </c>
      <c r="E987" s="81">
        <v>46023</v>
      </c>
      <c r="F987" s="81">
        <v>46387</v>
      </c>
      <c r="G987" s="80">
        <v>137</v>
      </c>
      <c r="H987" s="80">
        <v>60</v>
      </c>
      <c r="I987" s="80">
        <f t="shared" si="64"/>
        <v>197</v>
      </c>
      <c r="J987" s="82">
        <v>41791</v>
      </c>
      <c r="K987" s="80">
        <v>21</v>
      </c>
      <c r="L987" s="80">
        <v>15068</v>
      </c>
      <c r="N987" s="24">
        <f>IF($H987&gt;265,ROUND($H987*0.15,0),VLOOKUP($H987,'Office of Allowances Appendix B'!$A$1:$E$266,2,FALSE))</f>
        <v>9</v>
      </c>
      <c r="O987" s="24">
        <f>IF($H987&gt;265,ROUND($H987*0.25,0),VLOOKUP($H987,'Office of Allowances Appendix B'!$A$1:$E$266,3,FALSE))</f>
        <v>15</v>
      </c>
      <c r="P987" s="24">
        <f>IF($H987&gt;265,ROUND($H987*0.4,0),VLOOKUP($H987,'Office of Allowances Appendix B'!$A$1:$E$266,4,FALSE))</f>
        <v>24</v>
      </c>
      <c r="Q987" s="24">
        <f t="shared" si="66"/>
        <v>12</v>
      </c>
    </row>
    <row r="988" spans="1:17" x14ac:dyDescent="0.3">
      <c r="A988" s="80" t="s">
        <v>1971</v>
      </c>
      <c r="B988" s="80" t="s">
        <v>1981</v>
      </c>
      <c r="C988" s="80" t="s">
        <v>1982</v>
      </c>
      <c r="D988" s="80" t="s">
        <v>113</v>
      </c>
      <c r="E988" s="81">
        <v>46023</v>
      </c>
      <c r="F988" s="81">
        <v>46387</v>
      </c>
      <c r="G988" s="80">
        <v>301</v>
      </c>
      <c r="H988" s="80">
        <v>131</v>
      </c>
      <c r="I988" s="80">
        <f t="shared" si="64"/>
        <v>432</v>
      </c>
      <c r="J988" s="82">
        <v>46082</v>
      </c>
      <c r="K988" s="80">
        <v>21</v>
      </c>
      <c r="L988" s="80">
        <v>13482</v>
      </c>
      <c r="N988" s="24">
        <f>IF($H988&gt;265,ROUND($H988*0.15,0),VLOOKUP($H988,'Office of Allowances Appendix B'!$A$1:$E$266,2,FALSE))</f>
        <v>20</v>
      </c>
      <c r="O988" s="24">
        <f>IF($H988&gt;265,ROUND($H988*0.25,0),VLOOKUP($H988,'Office of Allowances Appendix B'!$A$1:$E$266,3,FALSE))</f>
        <v>33</v>
      </c>
      <c r="P988" s="24">
        <f>IF($H988&gt;265,ROUND($H988*0.4,0),VLOOKUP($H988,'Office of Allowances Appendix B'!$A$1:$E$266,4,FALSE))</f>
        <v>52</v>
      </c>
      <c r="Q988" s="24">
        <f t="shared" si="66"/>
        <v>26</v>
      </c>
    </row>
    <row r="989" spans="1:17" x14ac:dyDescent="0.3">
      <c r="A989" s="80" t="s">
        <v>1983</v>
      </c>
      <c r="B989" s="80" t="s">
        <v>109</v>
      </c>
      <c r="C989" s="80" t="s">
        <v>1984</v>
      </c>
      <c r="D989" s="80" t="s">
        <v>113</v>
      </c>
      <c r="E989" s="81">
        <v>46023</v>
      </c>
      <c r="F989" s="81">
        <v>46387</v>
      </c>
      <c r="G989" s="80">
        <v>99</v>
      </c>
      <c r="H989" s="80">
        <v>63</v>
      </c>
      <c r="I989" s="80">
        <f t="shared" si="64"/>
        <v>162</v>
      </c>
      <c r="J989" s="82">
        <v>45292</v>
      </c>
      <c r="K989" s="80"/>
      <c r="L989" s="80">
        <v>11882</v>
      </c>
      <c r="N989" s="24">
        <f>IF($H989&gt;265,ROUND($H989*0.15,0),VLOOKUP($H989,'Office of Allowances Appendix B'!$A$1:$E$266,2,FALSE))</f>
        <v>9</v>
      </c>
      <c r="O989" s="24">
        <f>IF($H989&gt;265,ROUND($H989*0.25,0),VLOOKUP($H989,'Office of Allowances Appendix B'!$A$1:$E$266,3,FALSE))</f>
        <v>16</v>
      </c>
      <c r="P989" s="24">
        <f>IF($H989&gt;265,ROUND($H989*0.4,0),VLOOKUP($H989,'Office of Allowances Appendix B'!$A$1:$E$266,4,FALSE))</f>
        <v>25</v>
      </c>
      <c r="Q989" s="24">
        <f t="shared" si="66"/>
        <v>13</v>
      </c>
    </row>
    <row r="990" spans="1:17" x14ac:dyDescent="0.3">
      <c r="A990" s="80" t="s">
        <v>1983</v>
      </c>
      <c r="B990" s="80" t="s">
        <v>1985</v>
      </c>
      <c r="C990" s="80" t="s">
        <v>1986</v>
      </c>
      <c r="D990" s="80" t="s">
        <v>113</v>
      </c>
      <c r="E990" s="81">
        <v>46023</v>
      </c>
      <c r="F990" s="81">
        <v>46387</v>
      </c>
      <c r="G990" s="80">
        <v>259</v>
      </c>
      <c r="H990" s="80">
        <v>118</v>
      </c>
      <c r="I990" s="80">
        <f t="shared" si="64"/>
        <v>377</v>
      </c>
      <c r="J990" s="82">
        <v>46023</v>
      </c>
      <c r="K990" s="80">
        <v>62</v>
      </c>
      <c r="L990" s="80">
        <v>10238</v>
      </c>
      <c r="N990" s="24">
        <f>IF($H990&gt;265,ROUND($H990*0.15,0),VLOOKUP($H990,'Office of Allowances Appendix B'!$A$1:$E$266,2,FALSE))</f>
        <v>18</v>
      </c>
      <c r="O990" s="24">
        <f>IF($H990&gt;265,ROUND($H990*0.25,0),VLOOKUP($H990,'Office of Allowances Appendix B'!$A$1:$E$266,3,FALSE))</f>
        <v>30</v>
      </c>
      <c r="P990" s="24">
        <f>IF($H990&gt;265,ROUND($H990*0.4,0),VLOOKUP($H990,'Office of Allowances Appendix B'!$A$1:$E$266,4,FALSE))</f>
        <v>47</v>
      </c>
      <c r="Q990" s="24">
        <f t="shared" si="66"/>
        <v>23</v>
      </c>
    </row>
    <row r="991" spans="1:17" x14ac:dyDescent="0.3">
      <c r="A991" s="80" t="s">
        <v>1983</v>
      </c>
      <c r="B991" s="80" t="s">
        <v>1987</v>
      </c>
      <c r="C991" s="80" t="s">
        <v>1988</v>
      </c>
      <c r="D991" s="80" t="s">
        <v>113</v>
      </c>
      <c r="E991" s="81">
        <v>46023</v>
      </c>
      <c r="F991" s="81">
        <v>46387</v>
      </c>
      <c r="G991" s="80">
        <v>185</v>
      </c>
      <c r="H991" s="80">
        <v>115</v>
      </c>
      <c r="I991" s="80">
        <f t="shared" si="64"/>
        <v>300</v>
      </c>
      <c r="J991" s="82">
        <v>45292</v>
      </c>
      <c r="K991" s="80"/>
      <c r="L991" s="80">
        <v>19993</v>
      </c>
      <c r="N991" s="24">
        <f>IF($H991&gt;265,ROUND($H991*0.15,0),VLOOKUP($H991,'Office of Allowances Appendix B'!$A$1:$E$266,2,FALSE))</f>
        <v>17</v>
      </c>
      <c r="O991" s="24">
        <f>IF($H991&gt;265,ROUND($H991*0.25,0),VLOOKUP($H991,'Office of Allowances Appendix B'!$A$1:$E$266,3,FALSE))</f>
        <v>29</v>
      </c>
      <c r="P991" s="24">
        <f>IF($H991&gt;265,ROUND($H991*0.4,0),VLOOKUP($H991,'Office of Allowances Appendix B'!$A$1:$E$266,4,FALSE))</f>
        <v>46</v>
      </c>
      <c r="Q991" s="24">
        <f t="shared" si="66"/>
        <v>23</v>
      </c>
    </row>
    <row r="992" spans="1:17" x14ac:dyDescent="0.3">
      <c r="A992" s="80" t="s">
        <v>1983</v>
      </c>
      <c r="B992" s="80" t="s">
        <v>1989</v>
      </c>
      <c r="C992" s="80" t="s">
        <v>1990</v>
      </c>
      <c r="D992" s="80" t="s">
        <v>113</v>
      </c>
      <c r="E992" s="81">
        <v>46023</v>
      </c>
      <c r="F992" s="81">
        <v>46387</v>
      </c>
      <c r="G992" s="80">
        <v>219</v>
      </c>
      <c r="H992" s="80">
        <v>86</v>
      </c>
      <c r="I992" s="80">
        <f t="shared" si="64"/>
        <v>305</v>
      </c>
      <c r="J992" s="82">
        <v>46204</v>
      </c>
      <c r="K992" s="80"/>
      <c r="L992" s="80">
        <v>10239</v>
      </c>
      <c r="N992" s="24">
        <f>IF($H992&gt;265,ROUND($H992*0.15,0),VLOOKUP($H992,'Office of Allowances Appendix B'!$A$1:$E$266,2,FALSE))</f>
        <v>13</v>
      </c>
      <c r="O992" s="24">
        <f>IF($H992&gt;265,ROUND($H992*0.25,0),VLOOKUP($H992,'Office of Allowances Appendix B'!$A$1:$E$266,3,FALSE))</f>
        <v>22</v>
      </c>
      <c r="P992" s="24">
        <f>IF($H992&gt;265,ROUND($H992*0.4,0),VLOOKUP($H992,'Office of Allowances Appendix B'!$A$1:$E$266,4,FALSE))</f>
        <v>34</v>
      </c>
      <c r="Q992" s="24">
        <f t="shared" si="66"/>
        <v>17</v>
      </c>
    </row>
    <row r="993" spans="1:17" x14ac:dyDescent="0.3">
      <c r="A993" s="80" t="s">
        <v>1983</v>
      </c>
      <c r="B993" s="80" t="s">
        <v>1991</v>
      </c>
      <c r="C993" s="80" t="s">
        <v>1992</v>
      </c>
      <c r="D993" s="80" t="s">
        <v>113</v>
      </c>
      <c r="E993" s="81">
        <v>46023</v>
      </c>
      <c r="F993" s="81">
        <v>46387</v>
      </c>
      <c r="G993" s="80">
        <v>129</v>
      </c>
      <c r="H993" s="80">
        <v>85</v>
      </c>
      <c r="I993" s="80">
        <f t="shared" si="64"/>
        <v>214</v>
      </c>
      <c r="J993" s="82">
        <v>45352</v>
      </c>
      <c r="K993" s="80"/>
      <c r="L993" s="80">
        <v>13177</v>
      </c>
      <c r="N993" s="24">
        <f>IF($H993&gt;265,ROUND($H993*0.15,0),VLOOKUP($H993,'Office of Allowances Appendix B'!$A$1:$E$266,2,FALSE))</f>
        <v>13</v>
      </c>
      <c r="O993" s="24">
        <f>IF($H993&gt;265,ROUND($H993*0.25,0),VLOOKUP($H993,'Office of Allowances Appendix B'!$A$1:$E$266,3,FALSE))</f>
        <v>21</v>
      </c>
      <c r="P993" s="24">
        <f>IF($H993&gt;265,ROUND($H993*0.4,0),VLOOKUP($H993,'Office of Allowances Appendix B'!$A$1:$E$266,4,FALSE))</f>
        <v>34</v>
      </c>
      <c r="Q993" s="24">
        <f t="shared" si="66"/>
        <v>17</v>
      </c>
    </row>
    <row r="994" spans="1:17" x14ac:dyDescent="0.3">
      <c r="A994" s="80" t="s">
        <v>1983</v>
      </c>
      <c r="B994" s="80" t="s">
        <v>1993</v>
      </c>
      <c r="C994" s="80" t="s">
        <v>1994</v>
      </c>
      <c r="D994" s="80" t="s">
        <v>113</v>
      </c>
      <c r="E994" s="81">
        <v>46023</v>
      </c>
      <c r="F994" s="81">
        <v>46387</v>
      </c>
      <c r="G994" s="80">
        <v>129</v>
      </c>
      <c r="H994" s="80">
        <v>85</v>
      </c>
      <c r="I994" s="80">
        <f t="shared" si="64"/>
        <v>214</v>
      </c>
      <c r="J994" s="82">
        <v>45352</v>
      </c>
      <c r="K994" s="80"/>
      <c r="L994" s="80">
        <v>13178</v>
      </c>
      <c r="N994" s="24">
        <f>IF($H994&gt;265,ROUND($H994*0.15,0),VLOOKUP($H994,'Office of Allowances Appendix B'!$A$1:$E$266,2,FALSE))</f>
        <v>13</v>
      </c>
      <c r="O994" s="24">
        <f>IF($H994&gt;265,ROUND($H994*0.25,0),VLOOKUP($H994,'Office of Allowances Appendix B'!$A$1:$E$266,3,FALSE))</f>
        <v>21</v>
      </c>
      <c r="P994" s="24">
        <f>IF($H994&gt;265,ROUND($H994*0.4,0),VLOOKUP($H994,'Office of Allowances Appendix B'!$A$1:$E$266,4,FALSE))</f>
        <v>34</v>
      </c>
      <c r="Q994" s="24">
        <f t="shared" si="66"/>
        <v>17</v>
      </c>
    </row>
    <row r="995" spans="1:17" x14ac:dyDescent="0.3">
      <c r="A995" s="80" t="s">
        <v>1983</v>
      </c>
      <c r="B995" s="80" t="s">
        <v>1995</v>
      </c>
      <c r="C995" s="80" t="s">
        <v>1996</v>
      </c>
      <c r="D995" s="80" t="s">
        <v>113</v>
      </c>
      <c r="E995" s="81">
        <v>46023</v>
      </c>
      <c r="F995" s="81">
        <v>46387</v>
      </c>
      <c r="G995" s="80">
        <v>185</v>
      </c>
      <c r="H995" s="80">
        <v>115</v>
      </c>
      <c r="I995" s="80">
        <f t="shared" si="64"/>
        <v>300</v>
      </c>
      <c r="J995" s="82">
        <v>45292</v>
      </c>
      <c r="K995" s="80"/>
      <c r="L995" s="80">
        <v>11621</v>
      </c>
      <c r="N995" s="24">
        <f>IF($H995&gt;265,ROUND($H995*0.15,0),VLOOKUP($H995,'Office of Allowances Appendix B'!$A$1:$E$266,2,FALSE))</f>
        <v>17</v>
      </c>
      <c r="O995" s="24">
        <f>IF($H995&gt;265,ROUND($H995*0.25,0),VLOOKUP($H995,'Office of Allowances Appendix B'!$A$1:$E$266,3,FALSE))</f>
        <v>29</v>
      </c>
      <c r="P995" s="24">
        <f>IF($H995&gt;265,ROUND($H995*0.4,0),VLOOKUP($H995,'Office of Allowances Appendix B'!$A$1:$E$266,4,FALSE))</f>
        <v>46</v>
      </c>
      <c r="Q995" s="24">
        <f t="shared" si="66"/>
        <v>23</v>
      </c>
    </row>
    <row r="996" spans="1:17" x14ac:dyDescent="0.3">
      <c r="A996" s="80" t="s">
        <v>1983</v>
      </c>
      <c r="B996" s="80" t="s">
        <v>1997</v>
      </c>
      <c r="C996" s="80" t="s">
        <v>1998</v>
      </c>
      <c r="D996" s="80" t="s">
        <v>113</v>
      </c>
      <c r="E996" s="81">
        <v>46023</v>
      </c>
      <c r="F996" s="81">
        <v>46387</v>
      </c>
      <c r="G996" s="80">
        <v>207</v>
      </c>
      <c r="H996" s="80">
        <v>107</v>
      </c>
      <c r="I996" s="80">
        <f t="shared" si="64"/>
        <v>314</v>
      </c>
      <c r="J996" s="82">
        <v>45323</v>
      </c>
      <c r="K996" s="80"/>
      <c r="L996" s="80">
        <v>13844</v>
      </c>
      <c r="N996" s="24">
        <f>IF($H996&gt;265,ROUND($H996*0.15,0),VLOOKUP($H996,'Office of Allowances Appendix B'!$A$1:$E$266,2,FALSE))</f>
        <v>16</v>
      </c>
      <c r="O996" s="24">
        <f>IF($H996&gt;265,ROUND($H996*0.25,0),VLOOKUP($H996,'Office of Allowances Appendix B'!$A$1:$E$266,3,FALSE))</f>
        <v>27</v>
      </c>
      <c r="P996" s="24">
        <f>IF($H996&gt;265,ROUND($H996*0.4,0),VLOOKUP($H996,'Office of Allowances Appendix B'!$A$1:$E$266,4,FALSE))</f>
        <v>43</v>
      </c>
      <c r="Q996" s="24">
        <f t="shared" si="66"/>
        <v>21</v>
      </c>
    </row>
    <row r="997" spans="1:17" x14ac:dyDescent="0.3">
      <c r="A997" s="80" t="s">
        <v>1983</v>
      </c>
      <c r="B997" s="80" t="s">
        <v>1999</v>
      </c>
      <c r="C997" s="80" t="s">
        <v>2000</v>
      </c>
      <c r="D997" s="80" t="s">
        <v>113</v>
      </c>
      <c r="E997" s="81">
        <v>46023</v>
      </c>
      <c r="F997" s="81">
        <v>46387</v>
      </c>
      <c r="G997" s="80">
        <v>245</v>
      </c>
      <c r="H997" s="80">
        <v>103</v>
      </c>
      <c r="I997" s="80">
        <f t="shared" si="64"/>
        <v>348</v>
      </c>
      <c r="J997" s="82">
        <v>46204</v>
      </c>
      <c r="K997" s="80"/>
      <c r="L997" s="80">
        <v>13845</v>
      </c>
      <c r="N997" s="24">
        <f>IF($H997&gt;265,ROUND($H997*0.15,0),VLOOKUP($H997,'Office of Allowances Appendix B'!$A$1:$E$266,2,FALSE))</f>
        <v>15</v>
      </c>
      <c r="O997" s="24">
        <f>IF($H997&gt;265,ROUND($H997*0.25,0),VLOOKUP($H997,'Office of Allowances Appendix B'!$A$1:$E$266,3,FALSE))</f>
        <v>26</v>
      </c>
      <c r="P997" s="24">
        <f>IF($H997&gt;265,ROUND($H997*0.4,0),VLOOKUP($H997,'Office of Allowances Appendix B'!$A$1:$E$266,4,FALSE))</f>
        <v>41</v>
      </c>
      <c r="Q997" s="24">
        <f t="shared" si="66"/>
        <v>21</v>
      </c>
    </row>
    <row r="998" spans="1:17" x14ac:dyDescent="0.3">
      <c r="A998" s="80" t="s">
        <v>1983</v>
      </c>
      <c r="B998" s="80" t="s">
        <v>2001</v>
      </c>
      <c r="C998" s="80" t="s">
        <v>2002</v>
      </c>
      <c r="D998" s="80" t="s">
        <v>113</v>
      </c>
      <c r="E998" s="81">
        <v>46023</v>
      </c>
      <c r="F998" s="81">
        <v>46387</v>
      </c>
      <c r="G998" s="80">
        <v>99</v>
      </c>
      <c r="H998" s="80">
        <v>63</v>
      </c>
      <c r="I998" s="80">
        <f t="shared" si="64"/>
        <v>162</v>
      </c>
      <c r="J998" s="82">
        <v>45292</v>
      </c>
      <c r="K998" s="80"/>
      <c r="L998" s="80">
        <v>11622</v>
      </c>
      <c r="N998" s="24">
        <f>IF($H998&gt;265,ROUND($H998*0.15,0),VLOOKUP($H998,'Office of Allowances Appendix B'!$A$1:$E$266,2,FALSE))</f>
        <v>9</v>
      </c>
      <c r="O998" s="24">
        <f>IF($H998&gt;265,ROUND($H998*0.25,0),VLOOKUP($H998,'Office of Allowances Appendix B'!$A$1:$E$266,3,FALSE))</f>
        <v>16</v>
      </c>
      <c r="P998" s="24">
        <f>IF($H998&gt;265,ROUND($H998*0.4,0),VLOOKUP($H998,'Office of Allowances Appendix B'!$A$1:$E$266,4,FALSE))</f>
        <v>25</v>
      </c>
      <c r="Q998" s="24">
        <f t="shared" si="66"/>
        <v>13</v>
      </c>
    </row>
    <row r="999" spans="1:17" x14ac:dyDescent="0.3">
      <c r="A999" s="80" t="s">
        <v>1983</v>
      </c>
      <c r="B999" s="80" t="s">
        <v>2003</v>
      </c>
      <c r="C999" s="80" t="s">
        <v>2004</v>
      </c>
      <c r="D999" s="80" t="s">
        <v>113</v>
      </c>
      <c r="E999" s="81">
        <v>46023</v>
      </c>
      <c r="F999" s="81">
        <v>46387</v>
      </c>
      <c r="G999" s="80">
        <v>170</v>
      </c>
      <c r="H999" s="80">
        <v>105</v>
      </c>
      <c r="I999" s="80">
        <f t="shared" ref="I999:I1062" si="67">SUM(G999+H999)</f>
        <v>275</v>
      </c>
      <c r="J999" s="82">
        <v>45292</v>
      </c>
      <c r="K999" s="80"/>
      <c r="L999" s="80">
        <v>11623</v>
      </c>
      <c r="N999" s="24">
        <f>IF($H999&gt;265,ROUND($H999*0.15,0),VLOOKUP($H999,'Office of Allowances Appendix B'!$A$1:$E$266,2,FALSE))</f>
        <v>16</v>
      </c>
      <c r="O999" s="24">
        <f>IF($H999&gt;265,ROUND($H999*0.25,0),VLOOKUP($H999,'Office of Allowances Appendix B'!$A$1:$E$266,3,FALSE))</f>
        <v>26</v>
      </c>
      <c r="P999" s="24">
        <f>IF($H999&gt;265,ROUND($H999*0.4,0),VLOOKUP($H999,'Office of Allowances Appendix B'!$A$1:$E$266,4,FALSE))</f>
        <v>42</v>
      </c>
      <c r="Q999" s="24">
        <f t="shared" ref="Q999" si="68">H999-SUM(N999:P999)</f>
        <v>21</v>
      </c>
    </row>
    <row r="1000" spans="1:17" x14ac:dyDescent="0.3">
      <c r="A1000" s="80" t="s">
        <v>1983</v>
      </c>
      <c r="B1000" s="80" t="s">
        <v>2005</v>
      </c>
      <c r="C1000" s="80" t="s">
        <v>2006</v>
      </c>
      <c r="D1000" s="80" t="s">
        <v>113</v>
      </c>
      <c r="E1000" s="81">
        <v>46023</v>
      </c>
      <c r="F1000" s="81">
        <v>46387</v>
      </c>
      <c r="G1000" s="80">
        <v>245</v>
      </c>
      <c r="H1000" s="80">
        <v>109</v>
      </c>
      <c r="I1000" s="80">
        <f t="shared" si="67"/>
        <v>354</v>
      </c>
      <c r="J1000" s="82">
        <v>45352</v>
      </c>
      <c r="K1000" s="80"/>
      <c r="L1000" s="80">
        <v>11626</v>
      </c>
      <c r="N1000" s="24">
        <f>IF($H1000&gt;265,ROUND($H1000*0.15,0),VLOOKUP($H1000,'Office of Allowances Appendix B'!$A$1:$E$266,2,FALSE))</f>
        <v>16</v>
      </c>
      <c r="O1000" s="24">
        <f>IF($H1000&gt;265,ROUND($H1000*0.25,0),VLOOKUP($H1000,'Office of Allowances Appendix B'!$A$1:$E$266,3,FALSE))</f>
        <v>27</v>
      </c>
      <c r="P1000" s="24">
        <f>IF($H1000&gt;265,ROUND($H1000*0.4,0),VLOOKUP($H1000,'Office of Allowances Appendix B'!$A$1:$E$266,4,FALSE))</f>
        <v>44</v>
      </c>
      <c r="Q1000" s="24">
        <f t="shared" si="66"/>
        <v>22</v>
      </c>
    </row>
    <row r="1001" spans="1:17" x14ac:dyDescent="0.3">
      <c r="A1001" s="80" t="s">
        <v>1983</v>
      </c>
      <c r="B1001" s="80" t="s">
        <v>2007</v>
      </c>
      <c r="C1001" s="80" t="s">
        <v>2008</v>
      </c>
      <c r="D1001" s="80" t="s">
        <v>113</v>
      </c>
      <c r="E1001" s="81">
        <v>46023</v>
      </c>
      <c r="F1001" s="81">
        <v>46387</v>
      </c>
      <c r="G1001" s="80">
        <v>260</v>
      </c>
      <c r="H1001" s="80">
        <v>104</v>
      </c>
      <c r="I1001" s="80">
        <f t="shared" si="67"/>
        <v>364</v>
      </c>
      <c r="J1001" s="82">
        <v>45292</v>
      </c>
      <c r="K1001" s="80"/>
      <c r="L1001" s="80">
        <v>11625</v>
      </c>
      <c r="N1001" s="24">
        <f>IF($H1001&gt;265,ROUND($H1001*0.15,0),VLOOKUP($H1001,'Office of Allowances Appendix B'!$A$1:$E$266,2,FALSE))</f>
        <v>16</v>
      </c>
      <c r="O1001" s="24">
        <f>IF($H1001&gt;265,ROUND($H1001*0.25,0),VLOOKUP($H1001,'Office of Allowances Appendix B'!$A$1:$E$266,3,FALSE))</f>
        <v>26</v>
      </c>
      <c r="P1001" s="24">
        <f>IF($H1001&gt;265,ROUND($H1001*0.4,0),VLOOKUP($H1001,'Office of Allowances Appendix B'!$A$1:$E$266,4,FALSE))</f>
        <v>41</v>
      </c>
      <c r="Q1001" s="24">
        <f t="shared" si="66"/>
        <v>21</v>
      </c>
    </row>
    <row r="1002" spans="1:17" x14ac:dyDescent="0.3">
      <c r="A1002" s="80" t="s">
        <v>2009</v>
      </c>
      <c r="B1002" s="80" t="s">
        <v>109</v>
      </c>
      <c r="C1002" s="80" t="s">
        <v>2010</v>
      </c>
      <c r="D1002" s="80" t="s">
        <v>113</v>
      </c>
      <c r="E1002" s="81">
        <v>46023</v>
      </c>
      <c r="F1002" s="81">
        <v>46387</v>
      </c>
      <c r="G1002" s="80">
        <v>70</v>
      </c>
      <c r="H1002" s="80">
        <v>70</v>
      </c>
      <c r="I1002" s="80">
        <f t="shared" si="67"/>
        <v>140</v>
      </c>
      <c r="J1002" s="82">
        <v>43435</v>
      </c>
      <c r="K1002" s="80"/>
      <c r="L1002" s="80">
        <v>13977</v>
      </c>
      <c r="N1002" s="24">
        <f>IF($H1002&gt;265,ROUND($H1002*0.15,0),VLOOKUP($H1002,'Office of Allowances Appendix B'!$A$1:$E$266,2,FALSE))</f>
        <v>11</v>
      </c>
      <c r="O1002" s="24">
        <f>IF($H1002&gt;265,ROUND($H1002*0.25,0),VLOOKUP($H1002,'Office of Allowances Appendix B'!$A$1:$E$266,3,FALSE))</f>
        <v>17</v>
      </c>
      <c r="P1002" s="24">
        <f>IF($H1002&gt;265,ROUND($H1002*0.4,0),VLOOKUP($H1002,'Office of Allowances Appendix B'!$A$1:$E$266,4,FALSE))</f>
        <v>28</v>
      </c>
      <c r="Q1002" s="24">
        <f t="shared" si="66"/>
        <v>14</v>
      </c>
    </row>
    <row r="1003" spans="1:17" x14ac:dyDescent="0.3">
      <c r="A1003" s="80" t="s">
        <v>2009</v>
      </c>
      <c r="B1003" s="80" t="s">
        <v>2011</v>
      </c>
      <c r="C1003" s="80" t="s">
        <v>2012</v>
      </c>
      <c r="D1003" s="80" t="s">
        <v>113</v>
      </c>
      <c r="E1003" s="81">
        <v>46023</v>
      </c>
      <c r="F1003" s="81">
        <v>46387</v>
      </c>
      <c r="G1003" s="80">
        <v>180</v>
      </c>
      <c r="H1003" s="80">
        <v>90</v>
      </c>
      <c r="I1003" s="80">
        <f t="shared" si="67"/>
        <v>270</v>
      </c>
      <c r="J1003" s="82">
        <v>45352</v>
      </c>
      <c r="K1003" s="80"/>
      <c r="L1003" s="80">
        <v>13976</v>
      </c>
      <c r="N1003" s="24">
        <f>IF($H1003&gt;265,ROUND($H1003*0.15,0),VLOOKUP($H1003,'Office of Allowances Appendix B'!$A$1:$E$266,2,FALSE))</f>
        <v>14</v>
      </c>
      <c r="O1003" s="24">
        <f>IF($H1003&gt;265,ROUND($H1003*0.25,0),VLOOKUP($H1003,'Office of Allowances Appendix B'!$A$1:$E$266,3,FALSE))</f>
        <v>22</v>
      </c>
      <c r="P1003" s="24">
        <f>IF($H1003&gt;265,ROUND($H1003*0.4,0),VLOOKUP($H1003,'Office of Allowances Appendix B'!$A$1:$E$266,4,FALSE))</f>
        <v>36</v>
      </c>
      <c r="Q1003" s="24">
        <f t="shared" si="66"/>
        <v>18</v>
      </c>
    </row>
    <row r="1004" spans="1:17" x14ac:dyDescent="0.3">
      <c r="A1004" s="80" t="s">
        <v>2013</v>
      </c>
      <c r="B1004" s="80" t="s">
        <v>109</v>
      </c>
      <c r="C1004" s="80" t="s">
        <v>2014</v>
      </c>
      <c r="D1004" s="80" t="s">
        <v>113</v>
      </c>
      <c r="E1004" s="81">
        <v>46023</v>
      </c>
      <c r="F1004" s="81">
        <v>46387</v>
      </c>
      <c r="G1004" s="80">
        <v>65</v>
      </c>
      <c r="H1004" s="80">
        <v>60</v>
      </c>
      <c r="I1004" s="80">
        <f t="shared" si="67"/>
        <v>125</v>
      </c>
      <c r="J1004" s="82">
        <v>45931</v>
      </c>
      <c r="K1004" s="80"/>
      <c r="L1004" s="80">
        <v>11852</v>
      </c>
      <c r="N1004" s="24">
        <f>IF($H1004&gt;265,ROUND($H1004*0.15,0),VLOOKUP($H1004,'Office of Allowances Appendix B'!$A$1:$E$266,2,FALSE))</f>
        <v>9</v>
      </c>
      <c r="O1004" s="24">
        <f>IF($H1004&gt;265,ROUND($H1004*0.25,0),VLOOKUP($H1004,'Office of Allowances Appendix B'!$A$1:$E$266,3,FALSE))</f>
        <v>15</v>
      </c>
      <c r="P1004" s="24">
        <f>IF($H1004&gt;265,ROUND($H1004*0.4,0),VLOOKUP($H1004,'Office of Allowances Appendix B'!$A$1:$E$266,4,FALSE))</f>
        <v>24</v>
      </c>
      <c r="Q1004" s="24">
        <f t="shared" ref="Q1004:Q1068" si="69">H1004-SUM(N1004:P1004)</f>
        <v>12</v>
      </c>
    </row>
    <row r="1005" spans="1:17" x14ac:dyDescent="0.3">
      <c r="A1005" s="80" t="s">
        <v>2013</v>
      </c>
      <c r="B1005" s="80" t="s">
        <v>2015</v>
      </c>
      <c r="C1005" s="80" t="s">
        <v>2016</v>
      </c>
      <c r="D1005" s="80" t="s">
        <v>113</v>
      </c>
      <c r="E1005" s="81">
        <v>46023</v>
      </c>
      <c r="F1005" s="81">
        <v>46387</v>
      </c>
      <c r="G1005" s="80">
        <v>97</v>
      </c>
      <c r="H1005" s="80">
        <v>70</v>
      </c>
      <c r="I1005" s="80">
        <f t="shared" si="67"/>
        <v>167</v>
      </c>
      <c r="J1005" s="82">
        <v>45931</v>
      </c>
      <c r="K1005" s="80"/>
      <c r="L1005" s="80">
        <v>12352</v>
      </c>
      <c r="N1005" s="24">
        <f>IF($H1005&gt;265,ROUND($H1005*0.15,0),VLOOKUP($H1005,'Office of Allowances Appendix B'!$A$1:$E$266,2,FALSE))</f>
        <v>11</v>
      </c>
      <c r="O1005" s="24">
        <f>IF($H1005&gt;265,ROUND($H1005*0.25,0),VLOOKUP($H1005,'Office of Allowances Appendix B'!$A$1:$E$266,3,FALSE))</f>
        <v>17</v>
      </c>
      <c r="P1005" s="24">
        <f>IF($H1005&gt;265,ROUND($H1005*0.4,0),VLOOKUP($H1005,'Office of Allowances Appendix B'!$A$1:$E$266,4,FALSE))</f>
        <v>28</v>
      </c>
      <c r="Q1005" s="24">
        <f t="shared" si="69"/>
        <v>14</v>
      </c>
    </row>
    <row r="1006" spans="1:17" x14ac:dyDescent="0.3">
      <c r="A1006" s="80" t="s">
        <v>2013</v>
      </c>
      <c r="B1006" s="80" t="s">
        <v>2017</v>
      </c>
      <c r="C1006" s="80" t="s">
        <v>2018</v>
      </c>
      <c r="D1006" s="80" t="s">
        <v>113</v>
      </c>
      <c r="E1006" s="81">
        <v>46023</v>
      </c>
      <c r="F1006" s="81">
        <v>46387</v>
      </c>
      <c r="G1006" s="80">
        <v>189</v>
      </c>
      <c r="H1006" s="80">
        <v>92</v>
      </c>
      <c r="I1006" s="80">
        <f t="shared" si="67"/>
        <v>281</v>
      </c>
      <c r="J1006" s="82">
        <v>45931</v>
      </c>
      <c r="K1006" s="80"/>
      <c r="L1006" s="80">
        <v>10422</v>
      </c>
      <c r="N1006" s="24">
        <f>IF($H1006&gt;265,ROUND($H1006*0.15,0),VLOOKUP($H1006,'Office of Allowances Appendix B'!$A$1:$E$266,2,FALSE))</f>
        <v>14</v>
      </c>
      <c r="O1006" s="24">
        <f>IF($H1006&gt;265,ROUND($H1006*0.25,0),VLOOKUP($H1006,'Office of Allowances Appendix B'!$A$1:$E$266,3,FALSE))</f>
        <v>23</v>
      </c>
      <c r="P1006" s="24">
        <f>IF($H1006&gt;265,ROUND($H1006*0.4,0),VLOOKUP($H1006,'Office of Allowances Appendix B'!$A$1:$E$266,4,FALSE))</f>
        <v>37</v>
      </c>
      <c r="Q1006" s="24">
        <f t="shared" si="69"/>
        <v>18</v>
      </c>
    </row>
    <row r="1007" spans="1:17" x14ac:dyDescent="0.3">
      <c r="A1007" s="80" t="s">
        <v>2019</v>
      </c>
      <c r="B1007" s="80" t="s">
        <v>2020</v>
      </c>
      <c r="C1007" s="80" t="s">
        <v>2021</v>
      </c>
      <c r="D1007" s="80" t="s">
        <v>113</v>
      </c>
      <c r="E1007" s="81">
        <v>46023</v>
      </c>
      <c r="F1007" s="81">
        <v>46387</v>
      </c>
      <c r="G1007" s="80">
        <v>20</v>
      </c>
      <c r="H1007" s="80">
        <v>18</v>
      </c>
      <c r="I1007" s="80">
        <f t="shared" si="67"/>
        <v>38</v>
      </c>
      <c r="J1007" s="82">
        <v>34213</v>
      </c>
      <c r="K1007" s="80"/>
      <c r="L1007" s="80">
        <v>11705</v>
      </c>
      <c r="N1007" s="24">
        <f>IF($H1007&gt;265,ROUND($H1007*0.15,0),VLOOKUP($H1007,'Office of Allowances Appendix B'!$A$1:$E$266,2,FALSE))</f>
        <v>3</v>
      </c>
      <c r="O1007" s="24">
        <f>IF($H1007&gt;265,ROUND($H1007*0.25,0),VLOOKUP($H1007,'Office of Allowances Appendix B'!$A$1:$E$266,3,FALSE))</f>
        <v>5</v>
      </c>
      <c r="P1007" s="24">
        <f>IF($H1007&gt;265,ROUND($H1007*0.4,0),VLOOKUP($H1007,'Office of Allowances Appendix B'!$A$1:$E$266,4,FALSE))</f>
        <v>7</v>
      </c>
      <c r="Q1007" s="24">
        <f t="shared" si="69"/>
        <v>3</v>
      </c>
    </row>
    <row r="1008" spans="1:17" x14ac:dyDescent="0.3">
      <c r="A1008" s="80" t="s">
        <v>2022</v>
      </c>
      <c r="B1008" s="80" t="s">
        <v>109</v>
      </c>
      <c r="C1008" s="80" t="s">
        <v>2023</v>
      </c>
      <c r="D1008" s="80" t="s">
        <v>113</v>
      </c>
      <c r="E1008" s="81">
        <v>46023</v>
      </c>
      <c r="F1008" s="81">
        <v>46387</v>
      </c>
      <c r="G1008" s="80">
        <v>177</v>
      </c>
      <c r="H1008" s="80">
        <v>97</v>
      </c>
      <c r="I1008" s="80">
        <f t="shared" si="67"/>
        <v>274</v>
      </c>
      <c r="J1008" s="82">
        <v>45839</v>
      </c>
      <c r="K1008" s="80"/>
      <c r="L1008" s="80">
        <v>11883</v>
      </c>
      <c r="N1008" s="24">
        <f>IF($H1008&gt;265,ROUND($H1008*0.15,0),VLOOKUP($H1008,'Office of Allowances Appendix B'!$A$1:$E$266,2,FALSE))</f>
        <v>15</v>
      </c>
      <c r="O1008" s="24">
        <f>IF($H1008&gt;265,ROUND($H1008*0.25,0),VLOOKUP($H1008,'Office of Allowances Appendix B'!$A$1:$E$266,3,FALSE))</f>
        <v>24</v>
      </c>
      <c r="P1008" s="24">
        <f>IF($H1008&gt;265,ROUND($H1008*0.4,0),VLOOKUP($H1008,'Office of Allowances Appendix B'!$A$1:$E$266,4,FALSE))</f>
        <v>39</v>
      </c>
      <c r="Q1008" s="24">
        <f t="shared" si="69"/>
        <v>19</v>
      </c>
    </row>
    <row r="1009" spans="1:17" x14ac:dyDescent="0.3">
      <c r="A1009" s="80" t="s">
        <v>2022</v>
      </c>
      <c r="B1009" s="80" t="s">
        <v>2024</v>
      </c>
      <c r="C1009" s="80" t="s">
        <v>2025</v>
      </c>
      <c r="D1009" s="80" t="s">
        <v>113</v>
      </c>
      <c r="E1009" s="81">
        <v>46023</v>
      </c>
      <c r="F1009" s="81">
        <v>46387</v>
      </c>
      <c r="G1009" s="80">
        <v>177</v>
      </c>
      <c r="H1009" s="80">
        <v>97</v>
      </c>
      <c r="I1009" s="80">
        <f t="shared" si="67"/>
        <v>274</v>
      </c>
      <c r="J1009" s="82">
        <v>45839</v>
      </c>
      <c r="K1009" s="80"/>
      <c r="L1009" s="80">
        <v>10812</v>
      </c>
      <c r="N1009" s="24">
        <f>IF($H1009&gt;265,ROUND($H1009*0.15,0),VLOOKUP($H1009,'Office of Allowances Appendix B'!$A$1:$E$266,2,FALSE))</f>
        <v>15</v>
      </c>
      <c r="O1009" s="24">
        <f>IF($H1009&gt;265,ROUND($H1009*0.25,0),VLOOKUP($H1009,'Office of Allowances Appendix B'!$A$1:$E$266,3,FALSE))</f>
        <v>24</v>
      </c>
      <c r="P1009" s="24">
        <f>IF($H1009&gt;265,ROUND($H1009*0.4,0),VLOOKUP($H1009,'Office of Allowances Appendix B'!$A$1:$E$266,4,FALSE))</f>
        <v>39</v>
      </c>
      <c r="Q1009" s="24">
        <f t="shared" si="69"/>
        <v>19</v>
      </c>
    </row>
    <row r="1010" spans="1:17" x14ac:dyDescent="0.3">
      <c r="A1010" s="80" t="s">
        <v>2026</v>
      </c>
      <c r="B1010" s="80" t="s">
        <v>109</v>
      </c>
      <c r="C1010" s="80" t="s">
        <v>2027</v>
      </c>
      <c r="D1010" s="80" t="s">
        <v>113</v>
      </c>
      <c r="E1010" s="81">
        <v>46023</v>
      </c>
      <c r="F1010" s="81">
        <v>46387</v>
      </c>
      <c r="G1010" s="80">
        <v>236</v>
      </c>
      <c r="H1010" s="80">
        <v>193</v>
      </c>
      <c r="I1010" s="80">
        <f t="shared" si="67"/>
        <v>429</v>
      </c>
      <c r="J1010" s="82">
        <v>44805</v>
      </c>
      <c r="K1010" s="80"/>
      <c r="L1010" s="80">
        <v>11884</v>
      </c>
      <c r="N1010" s="24">
        <f>IF($H1010&gt;265,ROUND($H1010*0.15,0),VLOOKUP($H1010,'Office of Allowances Appendix B'!$A$1:$E$266,2,FALSE))</f>
        <v>29</v>
      </c>
      <c r="O1010" s="24">
        <f>IF($H1010&gt;265,ROUND($H1010*0.25,0),VLOOKUP($H1010,'Office of Allowances Appendix B'!$A$1:$E$266,3,FALSE))</f>
        <v>48</v>
      </c>
      <c r="P1010" s="24">
        <f>IF($H1010&gt;265,ROUND($H1010*0.4,0),VLOOKUP($H1010,'Office of Allowances Appendix B'!$A$1:$E$266,4,FALSE))</f>
        <v>77</v>
      </c>
      <c r="Q1010" s="24">
        <f t="shared" si="69"/>
        <v>39</v>
      </c>
    </row>
    <row r="1011" spans="1:17" x14ac:dyDescent="0.3">
      <c r="A1011" s="80" t="s">
        <v>2026</v>
      </c>
      <c r="B1011" s="80" t="s">
        <v>2028</v>
      </c>
      <c r="C1011" s="80" t="s">
        <v>2029</v>
      </c>
      <c r="D1011" s="80" t="s">
        <v>113</v>
      </c>
      <c r="E1011" s="81">
        <v>46023</v>
      </c>
      <c r="F1011" s="81">
        <v>46387</v>
      </c>
      <c r="G1011" s="80">
        <v>236</v>
      </c>
      <c r="H1011" s="80">
        <v>193</v>
      </c>
      <c r="I1011" s="80">
        <f t="shared" si="67"/>
        <v>429</v>
      </c>
      <c r="J1011" s="82">
        <v>44805</v>
      </c>
      <c r="K1011" s="80"/>
      <c r="L1011" s="80">
        <v>11077</v>
      </c>
      <c r="N1011" s="24">
        <f>IF($H1011&gt;265,ROUND($H1011*0.15,0),VLOOKUP($H1011,'Office of Allowances Appendix B'!$A$1:$E$266,2,FALSE))</f>
        <v>29</v>
      </c>
      <c r="O1011" s="24">
        <f>IF($H1011&gt;265,ROUND($H1011*0.25,0),VLOOKUP($H1011,'Office of Allowances Appendix B'!$A$1:$E$266,3,FALSE))</f>
        <v>48</v>
      </c>
      <c r="P1011" s="24">
        <f>IF($H1011&gt;265,ROUND($H1011*0.4,0),VLOOKUP($H1011,'Office of Allowances Appendix B'!$A$1:$E$266,4,FALSE))</f>
        <v>77</v>
      </c>
      <c r="Q1011" s="24">
        <f t="shared" si="69"/>
        <v>39</v>
      </c>
    </row>
    <row r="1012" spans="1:17" x14ac:dyDescent="0.3">
      <c r="A1012" s="80" t="s">
        <v>2026</v>
      </c>
      <c r="B1012" s="80" t="s">
        <v>2030</v>
      </c>
      <c r="C1012" s="80" t="s">
        <v>2031</v>
      </c>
      <c r="D1012" s="80" t="s">
        <v>113</v>
      </c>
      <c r="E1012" s="81">
        <v>46023</v>
      </c>
      <c r="F1012" s="81">
        <v>46387</v>
      </c>
      <c r="G1012" s="80">
        <v>220</v>
      </c>
      <c r="H1012" s="80">
        <v>109</v>
      </c>
      <c r="I1012" s="80">
        <f t="shared" si="67"/>
        <v>329</v>
      </c>
      <c r="J1012" s="82">
        <v>42826</v>
      </c>
      <c r="K1012" s="80"/>
      <c r="L1012" s="80">
        <v>11674</v>
      </c>
      <c r="N1012" s="24">
        <f>IF($H1012&gt;265,ROUND($H1012*0.15,0),VLOOKUP($H1012,'Office of Allowances Appendix B'!$A$1:$E$266,2,FALSE))</f>
        <v>16</v>
      </c>
      <c r="O1012" s="24">
        <f>IF($H1012&gt;265,ROUND($H1012*0.25,0),VLOOKUP($H1012,'Office of Allowances Appendix B'!$A$1:$E$266,3,FALSE))</f>
        <v>27</v>
      </c>
      <c r="P1012" s="24">
        <f>IF($H1012&gt;265,ROUND($H1012*0.4,0),VLOOKUP($H1012,'Office of Allowances Appendix B'!$A$1:$E$266,4,FALSE))</f>
        <v>44</v>
      </c>
      <c r="Q1012" s="24">
        <f t="shared" si="69"/>
        <v>22</v>
      </c>
    </row>
    <row r="1013" spans="1:17" x14ac:dyDescent="0.3">
      <c r="A1013" s="80" t="s">
        <v>2032</v>
      </c>
      <c r="B1013" s="80" t="s">
        <v>109</v>
      </c>
      <c r="C1013" s="80" t="s">
        <v>2033</v>
      </c>
      <c r="D1013" s="80" t="s">
        <v>113</v>
      </c>
      <c r="E1013" s="81">
        <v>46023</v>
      </c>
      <c r="F1013" s="81">
        <v>46387</v>
      </c>
      <c r="G1013" s="80">
        <v>96</v>
      </c>
      <c r="H1013" s="80">
        <v>94</v>
      </c>
      <c r="I1013" s="80">
        <f t="shared" si="67"/>
        <v>190</v>
      </c>
      <c r="J1013" s="82">
        <v>46204</v>
      </c>
      <c r="K1013" s="80">
        <v>2</v>
      </c>
      <c r="L1013" s="80">
        <v>11819</v>
      </c>
      <c r="N1013" s="24">
        <f>IF($H1013&gt;265,ROUND($H1013*0.15,0),VLOOKUP($H1013,'Office of Allowances Appendix B'!$A$1:$E$266,2,FALSE))</f>
        <v>14</v>
      </c>
      <c r="O1013" s="24">
        <f>IF($H1013&gt;265,ROUND($H1013*0.25,0),VLOOKUP($H1013,'Office of Allowances Appendix B'!$A$1:$E$266,3,FALSE))</f>
        <v>24</v>
      </c>
      <c r="P1013" s="24">
        <f>IF($H1013&gt;265,ROUND($H1013*0.4,0),VLOOKUP($H1013,'Office of Allowances Appendix B'!$A$1:$E$266,4,FALSE))</f>
        <v>37</v>
      </c>
      <c r="Q1013" s="24">
        <f t="shared" si="69"/>
        <v>19</v>
      </c>
    </row>
    <row r="1014" spans="1:17" x14ac:dyDescent="0.3">
      <c r="A1014" s="80" t="s">
        <v>2032</v>
      </c>
      <c r="B1014" s="80" t="s">
        <v>2034</v>
      </c>
      <c r="C1014" s="80" t="s">
        <v>2035</v>
      </c>
      <c r="D1014" s="80" t="s">
        <v>113</v>
      </c>
      <c r="E1014" s="81">
        <v>46023</v>
      </c>
      <c r="F1014" s="81">
        <v>46387</v>
      </c>
      <c r="G1014" s="80">
        <v>101</v>
      </c>
      <c r="H1014" s="80">
        <v>94</v>
      </c>
      <c r="I1014" s="80">
        <f t="shared" si="67"/>
        <v>195</v>
      </c>
      <c r="J1014" s="82">
        <v>46204</v>
      </c>
      <c r="K1014" s="80">
        <v>2</v>
      </c>
      <c r="L1014" s="80">
        <v>11590</v>
      </c>
      <c r="N1014" s="24">
        <f>IF($H1014&gt;265,ROUND($H1014*0.15,0),VLOOKUP($H1014,'Office of Allowances Appendix B'!$A$1:$E$266,2,FALSE))</f>
        <v>14</v>
      </c>
      <c r="O1014" s="24">
        <f>IF($H1014&gt;265,ROUND($H1014*0.25,0),VLOOKUP($H1014,'Office of Allowances Appendix B'!$A$1:$E$266,3,FALSE))</f>
        <v>24</v>
      </c>
      <c r="P1014" s="24">
        <f>IF($H1014&gt;265,ROUND($H1014*0.4,0),VLOOKUP($H1014,'Office of Allowances Appendix B'!$A$1:$E$266,4,FALSE))</f>
        <v>37</v>
      </c>
      <c r="Q1014" s="24">
        <f t="shared" si="69"/>
        <v>19</v>
      </c>
    </row>
    <row r="1015" spans="1:17" x14ac:dyDescent="0.3">
      <c r="A1015" s="80" t="s">
        <v>2032</v>
      </c>
      <c r="B1015" s="80" t="s">
        <v>2036</v>
      </c>
      <c r="C1015" s="80" t="s">
        <v>2037</v>
      </c>
      <c r="D1015" s="80" t="s">
        <v>113</v>
      </c>
      <c r="E1015" s="81">
        <v>46023</v>
      </c>
      <c r="F1015" s="81">
        <v>46387</v>
      </c>
      <c r="G1015" s="80">
        <v>198</v>
      </c>
      <c r="H1015" s="80">
        <v>89</v>
      </c>
      <c r="I1015" s="80">
        <f t="shared" si="67"/>
        <v>287</v>
      </c>
      <c r="J1015" s="82">
        <v>46204</v>
      </c>
      <c r="K1015" s="80">
        <v>2</v>
      </c>
      <c r="L1015" s="80">
        <v>11591</v>
      </c>
      <c r="N1015" s="24">
        <f>IF($H1015&gt;265,ROUND($H1015*0.15,0),VLOOKUP($H1015,'Office of Allowances Appendix B'!$A$1:$E$266,2,FALSE))</f>
        <v>13</v>
      </c>
      <c r="O1015" s="24">
        <f>IF($H1015&gt;265,ROUND($H1015*0.25,0),VLOOKUP($H1015,'Office of Allowances Appendix B'!$A$1:$E$266,3,FALSE))</f>
        <v>22</v>
      </c>
      <c r="P1015" s="24">
        <f>IF($H1015&gt;265,ROUND($H1015*0.4,0),VLOOKUP($H1015,'Office of Allowances Appendix B'!$A$1:$E$266,4,FALSE))</f>
        <v>36</v>
      </c>
      <c r="Q1015" s="24">
        <f t="shared" si="69"/>
        <v>18</v>
      </c>
    </row>
    <row r="1016" spans="1:17" x14ac:dyDescent="0.3">
      <c r="A1016" s="80" t="s">
        <v>2032</v>
      </c>
      <c r="B1016" s="80" t="s">
        <v>2038</v>
      </c>
      <c r="C1016" s="80" t="s">
        <v>2039</v>
      </c>
      <c r="D1016" s="80" t="s">
        <v>113</v>
      </c>
      <c r="E1016" s="81">
        <v>46023</v>
      </c>
      <c r="F1016" s="81">
        <v>46387</v>
      </c>
      <c r="G1016" s="80">
        <v>180</v>
      </c>
      <c r="H1016" s="80">
        <v>94</v>
      </c>
      <c r="I1016" s="80">
        <f t="shared" si="67"/>
        <v>274</v>
      </c>
      <c r="J1016" s="82">
        <v>46204</v>
      </c>
      <c r="K1016" s="80">
        <v>2</v>
      </c>
      <c r="L1016" s="80">
        <v>13930</v>
      </c>
      <c r="N1016" s="24">
        <f>IF($H1016&gt;265,ROUND($H1016*0.15,0),VLOOKUP($H1016,'Office of Allowances Appendix B'!$A$1:$E$266,2,FALSE))</f>
        <v>14</v>
      </c>
      <c r="O1016" s="24">
        <f>IF($H1016&gt;265,ROUND($H1016*0.25,0),VLOOKUP($H1016,'Office of Allowances Appendix B'!$A$1:$E$266,3,FALSE))</f>
        <v>24</v>
      </c>
      <c r="P1016" s="24">
        <f>IF($H1016&gt;265,ROUND($H1016*0.4,0),VLOOKUP($H1016,'Office of Allowances Appendix B'!$A$1:$E$266,4,FALSE))</f>
        <v>37</v>
      </c>
      <c r="Q1016" s="24">
        <f t="shared" si="69"/>
        <v>19</v>
      </c>
    </row>
    <row r="1017" spans="1:17" x14ac:dyDescent="0.3">
      <c r="A1017" s="80" t="s">
        <v>2032</v>
      </c>
      <c r="B1017" s="80" t="s">
        <v>2040</v>
      </c>
      <c r="C1017" s="80" t="s">
        <v>2041</v>
      </c>
      <c r="D1017" s="80" t="s">
        <v>113</v>
      </c>
      <c r="E1017" s="81">
        <v>46023</v>
      </c>
      <c r="F1017" s="81">
        <v>46387</v>
      </c>
      <c r="G1017" s="80">
        <v>124</v>
      </c>
      <c r="H1017" s="80">
        <v>110</v>
      </c>
      <c r="I1017" s="80">
        <f t="shared" si="67"/>
        <v>234</v>
      </c>
      <c r="J1017" s="82">
        <v>46204</v>
      </c>
      <c r="K1017" s="80">
        <v>2</v>
      </c>
      <c r="L1017" s="80">
        <v>11597</v>
      </c>
      <c r="N1017" s="24">
        <f>IF($H1017&gt;265,ROUND($H1017*0.15,0),VLOOKUP($H1017,'Office of Allowances Appendix B'!$A$1:$E$266,2,FALSE))</f>
        <v>17</v>
      </c>
      <c r="O1017" s="24">
        <f>IF($H1017&gt;265,ROUND($H1017*0.25,0),VLOOKUP($H1017,'Office of Allowances Appendix B'!$A$1:$E$266,3,FALSE))</f>
        <v>27</v>
      </c>
      <c r="P1017" s="24">
        <f>IF($H1017&gt;265,ROUND($H1017*0.4,0),VLOOKUP($H1017,'Office of Allowances Appendix B'!$A$1:$E$266,4,FALSE))</f>
        <v>44</v>
      </c>
      <c r="Q1017" s="24">
        <f t="shared" si="69"/>
        <v>22</v>
      </c>
    </row>
    <row r="1018" spans="1:17" x14ac:dyDescent="0.3">
      <c r="A1018" s="80" t="s">
        <v>2032</v>
      </c>
      <c r="B1018" s="80" t="s">
        <v>2042</v>
      </c>
      <c r="C1018" s="80" t="s">
        <v>2043</v>
      </c>
      <c r="D1018" s="80" t="s">
        <v>113</v>
      </c>
      <c r="E1018" s="81">
        <v>46023</v>
      </c>
      <c r="F1018" s="81">
        <v>46387</v>
      </c>
      <c r="G1018" s="80">
        <v>191</v>
      </c>
      <c r="H1018" s="80">
        <v>131</v>
      </c>
      <c r="I1018" s="80">
        <f t="shared" si="67"/>
        <v>322</v>
      </c>
      <c r="J1018" s="82">
        <v>46204</v>
      </c>
      <c r="K1018" s="80">
        <v>2</v>
      </c>
      <c r="L1018" s="80">
        <v>12309</v>
      </c>
      <c r="N1018" s="24">
        <f>IF($H1018&gt;265,ROUND($H1018*0.15,0),VLOOKUP($H1018,'Office of Allowances Appendix B'!$A$1:$E$266,2,FALSE))</f>
        <v>20</v>
      </c>
      <c r="O1018" s="24">
        <f>IF($H1018&gt;265,ROUND($H1018*0.25,0),VLOOKUP($H1018,'Office of Allowances Appendix B'!$A$1:$E$266,3,FALSE))</f>
        <v>33</v>
      </c>
      <c r="P1018" s="24">
        <f>IF($H1018&gt;265,ROUND($H1018*0.4,0),VLOOKUP($H1018,'Office of Allowances Appendix B'!$A$1:$E$266,4,FALSE))</f>
        <v>52</v>
      </c>
      <c r="Q1018" s="24">
        <f t="shared" si="69"/>
        <v>26</v>
      </c>
    </row>
    <row r="1019" spans="1:17" x14ac:dyDescent="0.3">
      <c r="A1019" s="80" t="s">
        <v>2032</v>
      </c>
      <c r="B1019" s="80" t="s">
        <v>2044</v>
      </c>
      <c r="C1019" s="80" t="s">
        <v>2045</v>
      </c>
      <c r="D1019" s="80" t="s">
        <v>113</v>
      </c>
      <c r="E1019" s="81">
        <v>46023</v>
      </c>
      <c r="F1019" s="81">
        <v>46387</v>
      </c>
      <c r="G1019" s="80">
        <v>88</v>
      </c>
      <c r="H1019" s="80">
        <v>98</v>
      </c>
      <c r="I1019" s="80">
        <f t="shared" si="67"/>
        <v>186</v>
      </c>
      <c r="J1019" s="82">
        <v>46204</v>
      </c>
      <c r="K1019" s="80">
        <v>2</v>
      </c>
      <c r="L1019" s="80">
        <v>11598</v>
      </c>
      <c r="N1019" s="24">
        <f>IF($H1019&gt;265,ROUND($H1019*0.15,0),VLOOKUP($H1019,'Office of Allowances Appendix B'!$A$1:$E$266,2,FALSE))</f>
        <v>15</v>
      </c>
      <c r="O1019" s="24">
        <f>IF($H1019&gt;265,ROUND($H1019*0.25,0),VLOOKUP($H1019,'Office of Allowances Appendix B'!$A$1:$E$266,3,FALSE))</f>
        <v>25</v>
      </c>
      <c r="P1019" s="24">
        <f>IF($H1019&gt;265,ROUND($H1019*0.4,0),VLOOKUP($H1019,'Office of Allowances Appendix B'!$A$1:$E$266,4,FALSE))</f>
        <v>39</v>
      </c>
      <c r="Q1019" s="24">
        <f t="shared" si="69"/>
        <v>19</v>
      </c>
    </row>
    <row r="1020" spans="1:17" x14ac:dyDescent="0.3">
      <c r="A1020" s="80" t="s">
        <v>2032</v>
      </c>
      <c r="B1020" s="80" t="s">
        <v>2046</v>
      </c>
      <c r="C1020" s="80" t="s">
        <v>2047</v>
      </c>
      <c r="D1020" s="80" t="s">
        <v>113</v>
      </c>
      <c r="E1020" s="81">
        <v>46023</v>
      </c>
      <c r="F1020" s="81">
        <v>46387</v>
      </c>
      <c r="G1020" s="80">
        <v>245</v>
      </c>
      <c r="H1020" s="80">
        <v>118</v>
      </c>
      <c r="I1020" s="80">
        <f t="shared" si="67"/>
        <v>363</v>
      </c>
      <c r="J1020" s="82">
        <v>46204</v>
      </c>
      <c r="K1020" s="80" t="s">
        <v>2048</v>
      </c>
      <c r="L1020" s="80">
        <v>10367</v>
      </c>
      <c r="N1020" s="24">
        <f>IF($H1020&gt;265,ROUND($H1020*0.15,0),VLOOKUP($H1020,'Office of Allowances Appendix B'!$A$1:$E$266,2,FALSE))</f>
        <v>18</v>
      </c>
      <c r="O1020" s="24">
        <f>IF($H1020&gt;265,ROUND($H1020*0.25,0),VLOOKUP($H1020,'Office of Allowances Appendix B'!$A$1:$E$266,3,FALSE))</f>
        <v>30</v>
      </c>
      <c r="P1020" s="24">
        <f>IF($H1020&gt;265,ROUND($H1020*0.4,0),VLOOKUP($H1020,'Office of Allowances Appendix B'!$A$1:$E$266,4,FALSE))</f>
        <v>47</v>
      </c>
      <c r="Q1020" s="24">
        <f t="shared" si="69"/>
        <v>23</v>
      </c>
    </row>
    <row r="1021" spans="1:17" x14ac:dyDescent="0.3">
      <c r="A1021" s="80" t="s">
        <v>2049</v>
      </c>
      <c r="B1021" s="80" t="s">
        <v>109</v>
      </c>
      <c r="C1021" s="80" t="s">
        <v>2050</v>
      </c>
      <c r="D1021" s="80" t="s">
        <v>113</v>
      </c>
      <c r="E1021" s="81">
        <v>46023</v>
      </c>
      <c r="F1021" s="81">
        <v>46387</v>
      </c>
      <c r="G1021" s="80">
        <v>235</v>
      </c>
      <c r="H1021" s="80">
        <v>98</v>
      </c>
      <c r="I1021" s="80">
        <f t="shared" si="67"/>
        <v>333</v>
      </c>
      <c r="J1021" s="82">
        <v>45505</v>
      </c>
      <c r="K1021" s="80" t="s">
        <v>2311</v>
      </c>
      <c r="L1021" s="80">
        <v>11783</v>
      </c>
      <c r="N1021" s="24">
        <f>IF($H1021&gt;265,ROUND($H1021*0.15,0),VLOOKUP($H1021,'Office of Allowances Appendix B'!$A$1:$E$266,2,FALSE))</f>
        <v>15</v>
      </c>
      <c r="O1021" s="24">
        <f>IF($H1021&gt;265,ROUND($H1021*0.25,0),VLOOKUP($H1021,'Office of Allowances Appendix B'!$A$1:$E$266,3,FALSE))</f>
        <v>25</v>
      </c>
      <c r="P1021" s="24">
        <f>IF($H1021&gt;265,ROUND($H1021*0.4,0),VLOOKUP($H1021,'Office of Allowances Appendix B'!$A$1:$E$266,4,FALSE))</f>
        <v>39</v>
      </c>
      <c r="Q1021" s="24">
        <f t="shared" si="69"/>
        <v>19</v>
      </c>
    </row>
    <row r="1022" spans="1:17" x14ac:dyDescent="0.3">
      <c r="A1022" s="80" t="s">
        <v>2049</v>
      </c>
      <c r="B1022" s="80" t="s">
        <v>2051</v>
      </c>
      <c r="C1022" s="80" t="s">
        <v>2052</v>
      </c>
      <c r="D1022" s="80" t="s">
        <v>113</v>
      </c>
      <c r="E1022" s="81">
        <v>46023</v>
      </c>
      <c r="F1022" s="81">
        <v>46387</v>
      </c>
      <c r="G1022" s="80">
        <v>163</v>
      </c>
      <c r="H1022" s="80">
        <v>84</v>
      </c>
      <c r="I1022" s="80">
        <f t="shared" si="67"/>
        <v>247</v>
      </c>
      <c r="J1022" s="82">
        <v>46174</v>
      </c>
      <c r="K1022" s="80" t="s">
        <v>2311</v>
      </c>
      <c r="L1022" s="80">
        <v>10215</v>
      </c>
      <c r="N1022" s="24">
        <f>IF($H1022&gt;265,ROUND($H1022*0.15,0),VLOOKUP($H1022,'Office of Allowances Appendix B'!$A$1:$E$266,2,FALSE))</f>
        <v>13</v>
      </c>
      <c r="O1022" s="24">
        <f>IF($H1022&gt;265,ROUND($H1022*0.25,0),VLOOKUP($H1022,'Office of Allowances Appendix B'!$A$1:$E$266,3,FALSE))</f>
        <v>21</v>
      </c>
      <c r="P1022" s="24">
        <f>IF($H1022&gt;265,ROUND($H1022*0.4,0),VLOOKUP($H1022,'Office of Allowances Appendix B'!$A$1:$E$266,4,FALSE))</f>
        <v>33</v>
      </c>
      <c r="Q1022" s="24">
        <f t="shared" si="69"/>
        <v>17</v>
      </c>
    </row>
    <row r="1023" spans="1:17" x14ac:dyDescent="0.3">
      <c r="A1023" s="80" t="s">
        <v>2049</v>
      </c>
      <c r="B1023" s="80" t="s">
        <v>2053</v>
      </c>
      <c r="C1023" s="80" t="s">
        <v>2054</v>
      </c>
      <c r="D1023" s="80" t="s">
        <v>113</v>
      </c>
      <c r="E1023" s="81">
        <v>46023</v>
      </c>
      <c r="F1023" s="81">
        <v>46387</v>
      </c>
      <c r="G1023" s="80">
        <v>230</v>
      </c>
      <c r="H1023" s="80">
        <v>119</v>
      </c>
      <c r="I1023" s="80">
        <f t="shared" si="67"/>
        <v>349</v>
      </c>
      <c r="J1023" s="82">
        <v>45505</v>
      </c>
      <c r="K1023" s="91">
        <v>2151</v>
      </c>
      <c r="L1023" s="80">
        <v>10212</v>
      </c>
      <c r="N1023" s="24">
        <f>IF($H1023&gt;265,ROUND($H1023*0.15,0),VLOOKUP($H1023,'Office of Allowances Appendix B'!$A$1:$E$266,2,FALSE))</f>
        <v>18</v>
      </c>
      <c r="O1023" s="24">
        <f>IF($H1023&gt;265,ROUND($H1023*0.25,0),VLOOKUP($H1023,'Office of Allowances Appendix B'!$A$1:$E$266,3,FALSE))</f>
        <v>30</v>
      </c>
      <c r="P1023" s="24">
        <f>IF($H1023&gt;265,ROUND($H1023*0.4,0),VLOOKUP($H1023,'Office of Allowances Appendix B'!$A$1:$E$266,4,FALSE))</f>
        <v>48</v>
      </c>
      <c r="Q1023" s="24">
        <f t="shared" si="69"/>
        <v>23</v>
      </c>
    </row>
    <row r="1024" spans="1:17" x14ac:dyDescent="0.3">
      <c r="A1024" s="80" t="s">
        <v>2049</v>
      </c>
      <c r="B1024" s="80" t="s">
        <v>2055</v>
      </c>
      <c r="C1024" s="80" t="s">
        <v>2056</v>
      </c>
      <c r="D1024" s="80" t="s">
        <v>113</v>
      </c>
      <c r="E1024" s="81">
        <v>46023</v>
      </c>
      <c r="F1024" s="81">
        <v>46387</v>
      </c>
      <c r="G1024" s="80">
        <v>189</v>
      </c>
      <c r="H1024" s="80">
        <v>94</v>
      </c>
      <c r="I1024" s="80">
        <f t="shared" si="67"/>
        <v>283</v>
      </c>
      <c r="J1024" s="82">
        <v>38200</v>
      </c>
      <c r="K1024" s="80" t="s">
        <v>2311</v>
      </c>
      <c r="L1024" s="80">
        <v>11547</v>
      </c>
      <c r="N1024" s="24">
        <f>IF($H1024&gt;265,ROUND($H1024*0.15,0),VLOOKUP($H1024,'Office of Allowances Appendix B'!$A$1:$E$266,2,FALSE))</f>
        <v>14</v>
      </c>
      <c r="O1024" s="24">
        <f>IF($H1024&gt;265,ROUND($H1024*0.25,0),VLOOKUP($H1024,'Office of Allowances Appendix B'!$A$1:$E$266,3,FALSE))</f>
        <v>24</v>
      </c>
      <c r="P1024" s="24">
        <f>IF($H1024&gt;265,ROUND($H1024*0.4,0),VLOOKUP($H1024,'Office of Allowances Appendix B'!$A$1:$E$266,4,FALSE))</f>
        <v>37</v>
      </c>
      <c r="Q1024" s="24">
        <f t="shared" si="69"/>
        <v>19</v>
      </c>
    </row>
    <row r="1025" spans="1:17" x14ac:dyDescent="0.3">
      <c r="A1025" s="80" t="s">
        <v>2049</v>
      </c>
      <c r="B1025" s="80" t="s">
        <v>2057</v>
      </c>
      <c r="C1025" s="80" t="s">
        <v>2058</v>
      </c>
      <c r="D1025" s="80" t="s">
        <v>113</v>
      </c>
      <c r="E1025" s="81">
        <v>46023</v>
      </c>
      <c r="F1025" s="81">
        <v>46387</v>
      </c>
      <c r="G1025" s="80">
        <v>158</v>
      </c>
      <c r="H1025" s="80">
        <v>102</v>
      </c>
      <c r="I1025" s="80">
        <f t="shared" si="67"/>
        <v>260</v>
      </c>
      <c r="J1025" s="82">
        <v>38200</v>
      </c>
      <c r="K1025" s="80" t="s">
        <v>2311</v>
      </c>
      <c r="L1025" s="80">
        <v>12399</v>
      </c>
      <c r="N1025" s="24">
        <f>IF($H1025&gt;265,ROUND($H1025*0.15,0),VLOOKUP($H1025,'Office of Allowances Appendix B'!$A$1:$E$266,2,FALSE))</f>
        <v>15</v>
      </c>
      <c r="O1025" s="24">
        <f>IF($H1025&gt;265,ROUND($H1025*0.25,0),VLOOKUP($H1025,'Office of Allowances Appendix B'!$A$1:$E$266,3,FALSE))</f>
        <v>26</v>
      </c>
      <c r="P1025" s="24">
        <f>IF($H1025&gt;265,ROUND($H1025*0.4,0),VLOOKUP($H1025,'Office of Allowances Appendix B'!$A$1:$E$266,4,FALSE))</f>
        <v>41</v>
      </c>
      <c r="Q1025" s="24">
        <f t="shared" si="69"/>
        <v>20</v>
      </c>
    </row>
    <row r="1026" spans="1:17" x14ac:dyDescent="0.3">
      <c r="A1026" s="80" t="s">
        <v>2049</v>
      </c>
      <c r="B1026" s="80" t="s">
        <v>2059</v>
      </c>
      <c r="C1026" s="80" t="s">
        <v>2060</v>
      </c>
      <c r="D1026" s="80" t="s">
        <v>113</v>
      </c>
      <c r="E1026" s="81">
        <v>46023</v>
      </c>
      <c r="F1026" s="81">
        <v>46387</v>
      </c>
      <c r="G1026" s="80">
        <v>120</v>
      </c>
      <c r="H1026" s="80">
        <v>78</v>
      </c>
      <c r="I1026" s="80">
        <f t="shared" si="67"/>
        <v>198</v>
      </c>
      <c r="J1026" s="82">
        <v>45170</v>
      </c>
      <c r="K1026" s="80" t="s">
        <v>2311</v>
      </c>
      <c r="L1026" s="80">
        <v>19985</v>
      </c>
      <c r="N1026" s="24">
        <f>IF($H1026&gt;265,ROUND($H1026*0.15,0),VLOOKUP($H1026,'Office of Allowances Appendix B'!$A$1:$E$266,2,FALSE))</f>
        <v>12</v>
      </c>
      <c r="O1026" s="24">
        <f>IF($H1026&gt;265,ROUND($H1026*0.25,0),VLOOKUP($H1026,'Office of Allowances Appendix B'!$A$1:$E$266,3,FALSE))</f>
        <v>20</v>
      </c>
      <c r="P1026" s="24">
        <f>IF($H1026&gt;265,ROUND($H1026*0.4,0),VLOOKUP($H1026,'Office of Allowances Appendix B'!$A$1:$E$266,4,FALSE))</f>
        <v>31</v>
      </c>
      <c r="Q1026" s="24">
        <f t="shared" si="69"/>
        <v>15</v>
      </c>
    </row>
    <row r="1027" spans="1:17" x14ac:dyDescent="0.3">
      <c r="A1027" s="80" t="s">
        <v>2049</v>
      </c>
      <c r="B1027" s="80" t="s">
        <v>2061</v>
      </c>
      <c r="C1027" s="80" t="s">
        <v>2062</v>
      </c>
      <c r="D1027" s="80" t="s">
        <v>113</v>
      </c>
      <c r="E1027" s="81">
        <v>46023</v>
      </c>
      <c r="F1027" s="81">
        <v>46387</v>
      </c>
      <c r="G1027" s="80">
        <v>344</v>
      </c>
      <c r="H1027" s="80">
        <v>173</v>
      </c>
      <c r="I1027" s="80">
        <f t="shared" si="67"/>
        <v>517</v>
      </c>
      <c r="J1027" s="82">
        <v>45597</v>
      </c>
      <c r="K1027" s="80" t="s">
        <v>2311</v>
      </c>
      <c r="L1027" s="80">
        <v>10213</v>
      </c>
      <c r="N1027" s="24">
        <f>IF($H1027&gt;265,ROUND($H1027*0.15,0),VLOOKUP($H1027,'Office of Allowances Appendix B'!$A$1:$E$266,2,FALSE))</f>
        <v>26</v>
      </c>
      <c r="O1027" s="24">
        <f>IF($H1027&gt;265,ROUND($H1027*0.25,0),VLOOKUP($H1027,'Office of Allowances Appendix B'!$A$1:$E$266,3,FALSE))</f>
        <v>43</v>
      </c>
      <c r="P1027" s="24">
        <f>IF($H1027&gt;265,ROUND($H1027*0.4,0),VLOOKUP($H1027,'Office of Allowances Appendix B'!$A$1:$E$266,4,FALSE))</f>
        <v>69</v>
      </c>
      <c r="Q1027" s="24">
        <f t="shared" si="69"/>
        <v>35</v>
      </c>
    </row>
    <row r="1028" spans="1:17" x14ac:dyDescent="0.3">
      <c r="A1028" s="80" t="s">
        <v>2049</v>
      </c>
      <c r="B1028" s="80" t="s">
        <v>2063</v>
      </c>
      <c r="C1028" s="80" t="s">
        <v>2064</v>
      </c>
      <c r="D1028" s="80" t="s">
        <v>113</v>
      </c>
      <c r="E1028" s="81">
        <v>46023</v>
      </c>
      <c r="F1028" s="81">
        <v>46387</v>
      </c>
      <c r="G1028" s="80">
        <v>263</v>
      </c>
      <c r="H1028" s="80">
        <v>101</v>
      </c>
      <c r="I1028" s="80">
        <f t="shared" si="67"/>
        <v>364</v>
      </c>
      <c r="J1028" s="82">
        <v>45658</v>
      </c>
      <c r="K1028" s="80" t="s">
        <v>2311</v>
      </c>
      <c r="L1028" s="80">
        <v>11545</v>
      </c>
      <c r="N1028" s="24">
        <f>IF($H1028&gt;265,ROUND($H1028*0.15,0),VLOOKUP($H1028,'Office of Allowances Appendix B'!$A$1:$E$266,2,FALSE))</f>
        <v>15</v>
      </c>
      <c r="O1028" s="24">
        <f>IF($H1028&gt;265,ROUND($H1028*0.25,0),VLOOKUP($H1028,'Office of Allowances Appendix B'!$A$1:$E$266,3,FALSE))</f>
        <v>25</v>
      </c>
      <c r="P1028" s="24">
        <f>IF($H1028&gt;265,ROUND($H1028*0.4,0),VLOOKUP($H1028,'Office of Allowances Appendix B'!$A$1:$E$266,4,FALSE))</f>
        <v>41</v>
      </c>
      <c r="Q1028" s="24">
        <f t="shared" si="69"/>
        <v>20</v>
      </c>
    </row>
    <row r="1029" spans="1:17" x14ac:dyDescent="0.3">
      <c r="A1029" s="80" t="s">
        <v>2065</v>
      </c>
      <c r="B1029" s="80" t="s">
        <v>109</v>
      </c>
      <c r="C1029" s="80" t="s">
        <v>2066</v>
      </c>
      <c r="D1029" s="80" t="s">
        <v>113</v>
      </c>
      <c r="E1029" s="81">
        <v>46023</v>
      </c>
      <c r="F1029" s="81">
        <v>46387</v>
      </c>
      <c r="G1029" s="80">
        <v>100</v>
      </c>
      <c r="H1029" s="80">
        <v>65</v>
      </c>
      <c r="I1029" s="80">
        <f t="shared" si="67"/>
        <v>165</v>
      </c>
      <c r="J1029" s="82">
        <v>45017</v>
      </c>
      <c r="K1029" s="80"/>
      <c r="L1029" s="80">
        <v>11784</v>
      </c>
      <c r="N1029" s="24">
        <f>IF($H1029&gt;265,ROUND($H1029*0.15,0),VLOOKUP($H1029,'Office of Allowances Appendix B'!$A$1:$E$266,2,FALSE))</f>
        <v>10</v>
      </c>
      <c r="O1029" s="24">
        <f>IF($H1029&gt;265,ROUND($H1029*0.25,0),VLOOKUP($H1029,'Office of Allowances Appendix B'!$A$1:$E$266,3,FALSE))</f>
        <v>16</v>
      </c>
      <c r="P1029" s="24">
        <f>IF($H1029&gt;265,ROUND($H1029*0.4,0),VLOOKUP($H1029,'Office of Allowances Appendix B'!$A$1:$E$266,4,FALSE))</f>
        <v>26</v>
      </c>
      <c r="Q1029" s="24">
        <f t="shared" si="69"/>
        <v>13</v>
      </c>
    </row>
    <row r="1030" spans="1:17" x14ac:dyDescent="0.3">
      <c r="A1030" s="80" t="s">
        <v>2065</v>
      </c>
      <c r="B1030" s="80" t="s">
        <v>2067</v>
      </c>
      <c r="C1030" s="80" t="s">
        <v>2068</v>
      </c>
      <c r="D1030" s="80" t="s">
        <v>113</v>
      </c>
      <c r="E1030" s="81">
        <v>46023</v>
      </c>
      <c r="F1030" s="81">
        <v>46387</v>
      </c>
      <c r="G1030" s="80">
        <v>115</v>
      </c>
      <c r="H1030" s="80">
        <v>110</v>
      </c>
      <c r="I1030" s="80">
        <f t="shared" si="67"/>
        <v>225</v>
      </c>
      <c r="J1030" s="82">
        <v>43617</v>
      </c>
      <c r="K1030" s="80"/>
      <c r="L1030" s="80">
        <v>10217</v>
      </c>
      <c r="N1030" s="24">
        <f>IF($H1030&gt;265,ROUND($H1030*0.15,0),VLOOKUP($H1030,'Office of Allowances Appendix B'!$A$1:$E$266,2,FALSE))</f>
        <v>17</v>
      </c>
      <c r="O1030" s="24">
        <f>IF($H1030&gt;265,ROUND($H1030*0.25,0),VLOOKUP($H1030,'Office of Allowances Appendix B'!$A$1:$E$266,3,FALSE))</f>
        <v>27</v>
      </c>
      <c r="P1030" s="24">
        <f>IF($H1030&gt;265,ROUND($H1030*0.4,0),VLOOKUP($H1030,'Office of Allowances Appendix B'!$A$1:$E$266,4,FALSE))</f>
        <v>44</v>
      </c>
      <c r="Q1030" s="24">
        <f t="shared" si="69"/>
        <v>22</v>
      </c>
    </row>
    <row r="1031" spans="1:17" x14ac:dyDescent="0.3">
      <c r="A1031" s="80" t="s">
        <v>2069</v>
      </c>
      <c r="B1031" s="80" t="s">
        <v>2070</v>
      </c>
      <c r="C1031" s="80" t="s">
        <v>2071</v>
      </c>
      <c r="D1031" s="80" t="s">
        <v>113</v>
      </c>
      <c r="E1031" s="81">
        <v>46023</v>
      </c>
      <c r="F1031" s="81">
        <v>46127</v>
      </c>
      <c r="G1031" s="80">
        <v>304</v>
      </c>
      <c r="H1031" s="80">
        <v>165</v>
      </c>
      <c r="I1031" s="80">
        <f t="shared" si="67"/>
        <v>469</v>
      </c>
      <c r="J1031" s="82">
        <v>42064</v>
      </c>
      <c r="K1031" s="80"/>
      <c r="L1031" s="80">
        <v>12562</v>
      </c>
      <c r="N1031" s="24">
        <f>IF($H1031&gt;265,ROUND($H1031*0.15,0),VLOOKUP($H1031,'Office of Allowances Appendix B'!$A$1:$E$266,2,FALSE))</f>
        <v>25</v>
      </c>
      <c r="O1031" s="24">
        <f>IF($H1031&gt;265,ROUND($H1031*0.25,0),VLOOKUP($H1031,'Office of Allowances Appendix B'!$A$1:$E$266,3,FALSE))</f>
        <v>41</v>
      </c>
      <c r="P1031" s="24">
        <f>IF($H1031&gt;265,ROUND($H1031*0.4,0),VLOOKUP($H1031,'Office of Allowances Appendix B'!$A$1:$E$266,4,FALSE))</f>
        <v>66</v>
      </c>
      <c r="Q1031" s="24">
        <f t="shared" si="69"/>
        <v>33</v>
      </c>
    </row>
    <row r="1032" spans="1:17" x14ac:dyDescent="0.3">
      <c r="A1032" s="80" t="s">
        <v>2069</v>
      </c>
      <c r="B1032" s="80" t="s">
        <v>2070</v>
      </c>
      <c r="C1032" s="80" t="s">
        <v>2071</v>
      </c>
      <c r="D1032" s="80" t="s">
        <v>140</v>
      </c>
      <c r="E1032" s="81">
        <v>46128</v>
      </c>
      <c r="F1032" s="81">
        <v>46387</v>
      </c>
      <c r="G1032" s="80">
        <v>231</v>
      </c>
      <c r="H1032" s="80">
        <v>157</v>
      </c>
      <c r="I1032" s="80">
        <f t="shared" si="67"/>
        <v>388</v>
      </c>
      <c r="J1032" s="82">
        <v>42064</v>
      </c>
      <c r="K1032" s="80"/>
      <c r="L1032" s="80">
        <v>12562</v>
      </c>
      <c r="N1032" s="24">
        <f>IF($H1032&gt;265,ROUND($H1032*0.15,0),VLOOKUP($H1032,'Office of Allowances Appendix B'!$A$1:$E$266,2,FALSE))</f>
        <v>24</v>
      </c>
      <c r="O1032" s="24">
        <f>IF($H1032&gt;265,ROUND($H1032*0.25,0),VLOOKUP($H1032,'Office of Allowances Appendix B'!$A$1:$E$266,3,FALSE))</f>
        <v>39</v>
      </c>
      <c r="P1032" s="24">
        <f>IF($H1032&gt;265,ROUND($H1032*0.4,0),VLOOKUP($H1032,'Office of Allowances Appendix B'!$A$1:$E$266,4,FALSE))</f>
        <v>63</v>
      </c>
      <c r="Q1032" s="24">
        <f t="shared" si="69"/>
        <v>31</v>
      </c>
    </row>
    <row r="1033" spans="1:17" x14ac:dyDescent="0.3">
      <c r="A1033" s="80" t="s">
        <v>2072</v>
      </c>
      <c r="B1033" s="80" t="s">
        <v>2073</v>
      </c>
      <c r="C1033" s="80" t="s">
        <v>2074</v>
      </c>
      <c r="D1033" s="80" t="s">
        <v>113</v>
      </c>
      <c r="E1033" s="81">
        <v>46023</v>
      </c>
      <c r="F1033" s="81">
        <v>46387</v>
      </c>
      <c r="G1033" s="80">
        <v>127</v>
      </c>
      <c r="H1033" s="80">
        <v>68</v>
      </c>
      <c r="I1033" s="80">
        <f t="shared" si="67"/>
        <v>195</v>
      </c>
      <c r="J1033" s="82">
        <v>45444</v>
      </c>
      <c r="K1033" s="80"/>
      <c r="L1033" s="80">
        <v>11070</v>
      </c>
      <c r="N1033" s="24">
        <f>IF($H1033&gt;265,ROUND($H1033*0.15,0),VLOOKUP($H1033,'Office of Allowances Appendix B'!$A$1:$E$266,2,FALSE))</f>
        <v>10</v>
      </c>
      <c r="O1033" s="24">
        <f>IF($H1033&gt;265,ROUND($H1033*0.25,0),VLOOKUP($H1033,'Office of Allowances Appendix B'!$A$1:$E$266,3,FALSE))</f>
        <v>17</v>
      </c>
      <c r="P1033" s="24">
        <f>IF($H1033&gt;265,ROUND($H1033*0.4,0),VLOOKUP($H1033,'Office of Allowances Appendix B'!$A$1:$E$266,4,FALSE))</f>
        <v>27</v>
      </c>
      <c r="Q1033" s="24">
        <f t="shared" si="69"/>
        <v>14</v>
      </c>
    </row>
    <row r="1034" spans="1:17" x14ac:dyDescent="0.3">
      <c r="A1034" s="80" t="s">
        <v>2075</v>
      </c>
      <c r="B1034" s="80" t="s">
        <v>109</v>
      </c>
      <c r="C1034" s="80" t="s">
        <v>2076</v>
      </c>
      <c r="D1034" s="80" t="s">
        <v>113</v>
      </c>
      <c r="E1034" s="81">
        <v>46023</v>
      </c>
      <c r="F1034" s="81">
        <v>46387</v>
      </c>
      <c r="G1034" s="80">
        <v>67</v>
      </c>
      <c r="H1034" s="80">
        <v>57</v>
      </c>
      <c r="I1034" s="80">
        <f t="shared" si="67"/>
        <v>124</v>
      </c>
      <c r="J1034" s="82">
        <v>46143</v>
      </c>
      <c r="K1034" s="80"/>
      <c r="L1034" s="80">
        <v>11853</v>
      </c>
      <c r="N1034" s="24">
        <f>IF($H1034&gt;265,ROUND($H1034*0.15,0),VLOOKUP($H1034,'Office of Allowances Appendix B'!$A$1:$E$266,2,FALSE))</f>
        <v>9</v>
      </c>
      <c r="O1034" s="24">
        <f>IF($H1034&gt;265,ROUND($H1034*0.25,0),VLOOKUP($H1034,'Office of Allowances Appendix B'!$A$1:$E$266,3,FALSE))</f>
        <v>14</v>
      </c>
      <c r="P1034" s="24">
        <f>IF($H1034&gt;265,ROUND($H1034*0.4,0),VLOOKUP($H1034,'Office of Allowances Appendix B'!$A$1:$E$266,4,FALSE))</f>
        <v>23</v>
      </c>
      <c r="Q1034" s="24">
        <f t="shared" si="69"/>
        <v>11</v>
      </c>
    </row>
    <row r="1035" spans="1:17" x14ac:dyDescent="0.3">
      <c r="A1035" s="80" t="s">
        <v>2075</v>
      </c>
      <c r="B1035" s="80" t="s">
        <v>2077</v>
      </c>
      <c r="C1035" s="80" t="s">
        <v>2078</v>
      </c>
      <c r="D1035" s="80" t="s">
        <v>113</v>
      </c>
      <c r="E1035" s="81">
        <v>46023</v>
      </c>
      <c r="F1035" s="81">
        <v>46387</v>
      </c>
      <c r="G1035" s="80">
        <v>172</v>
      </c>
      <c r="H1035" s="80">
        <v>74</v>
      </c>
      <c r="I1035" s="80">
        <f t="shared" si="67"/>
        <v>246</v>
      </c>
      <c r="J1035" s="82">
        <v>46174</v>
      </c>
      <c r="K1035" s="80"/>
      <c r="L1035" s="80">
        <v>12232</v>
      </c>
      <c r="N1035" s="24">
        <f>IF($H1035&gt;265,ROUND($H1035*0.15,0),VLOOKUP($H1035,'Office of Allowances Appendix B'!$A$1:$E$266,2,FALSE))</f>
        <v>11</v>
      </c>
      <c r="O1035" s="24">
        <f>IF($H1035&gt;265,ROUND($H1035*0.25,0),VLOOKUP($H1035,'Office of Allowances Appendix B'!$A$1:$E$266,3,FALSE))</f>
        <v>19</v>
      </c>
      <c r="P1035" s="24">
        <f>IF($H1035&gt;265,ROUND($H1035*0.4,0),VLOOKUP($H1035,'Office of Allowances Appendix B'!$A$1:$E$266,4,FALSE))</f>
        <v>29</v>
      </c>
      <c r="Q1035" s="24">
        <f t="shared" si="69"/>
        <v>15</v>
      </c>
    </row>
    <row r="1036" spans="1:17" x14ac:dyDescent="0.3">
      <c r="A1036" s="80" t="s">
        <v>2075</v>
      </c>
      <c r="B1036" s="80" t="s">
        <v>2079</v>
      </c>
      <c r="C1036" s="80" t="s">
        <v>2080</v>
      </c>
      <c r="D1036" s="80" t="s">
        <v>113</v>
      </c>
      <c r="E1036" s="81">
        <v>46023</v>
      </c>
      <c r="F1036" s="81">
        <v>46387</v>
      </c>
      <c r="G1036" s="80">
        <v>113</v>
      </c>
      <c r="H1036" s="80">
        <v>64</v>
      </c>
      <c r="I1036" s="80">
        <f t="shared" si="67"/>
        <v>177</v>
      </c>
      <c r="J1036" s="82">
        <v>46174</v>
      </c>
      <c r="K1036" s="80"/>
      <c r="L1036" s="80">
        <v>15002</v>
      </c>
      <c r="N1036" s="24">
        <f>IF($H1036&gt;265,ROUND($H1036*0.15,0),VLOOKUP($H1036,'Office of Allowances Appendix B'!$A$1:$E$266,2,FALSE))</f>
        <v>10</v>
      </c>
      <c r="O1036" s="24">
        <f>IF($H1036&gt;265,ROUND($H1036*0.25,0),VLOOKUP($H1036,'Office of Allowances Appendix B'!$A$1:$E$266,3,FALSE))</f>
        <v>16</v>
      </c>
      <c r="P1036" s="24">
        <f>IF($H1036&gt;265,ROUND($H1036*0.4,0),VLOOKUP($H1036,'Office of Allowances Appendix B'!$A$1:$E$266,4,FALSE))</f>
        <v>25</v>
      </c>
      <c r="Q1036" s="24">
        <f t="shared" si="69"/>
        <v>13</v>
      </c>
    </row>
    <row r="1037" spans="1:17" x14ac:dyDescent="0.3">
      <c r="A1037" s="80" t="s">
        <v>2075</v>
      </c>
      <c r="B1037" s="80" t="s">
        <v>2081</v>
      </c>
      <c r="C1037" s="80" t="s">
        <v>2082</v>
      </c>
      <c r="D1037" s="80" t="s">
        <v>113</v>
      </c>
      <c r="E1037" s="81">
        <v>46023</v>
      </c>
      <c r="F1037" s="81">
        <v>46387</v>
      </c>
      <c r="G1037" s="80">
        <v>67</v>
      </c>
      <c r="H1037" s="80">
        <v>57</v>
      </c>
      <c r="I1037" s="80">
        <f t="shared" si="67"/>
        <v>124</v>
      </c>
      <c r="J1037" s="82">
        <v>46143</v>
      </c>
      <c r="K1037" s="80"/>
      <c r="L1037" s="80">
        <v>15000</v>
      </c>
      <c r="N1037" s="24">
        <f>IF($H1037&gt;265,ROUND($H1037*0.15,0),VLOOKUP($H1037,'Office of Allowances Appendix B'!$A$1:$E$266,2,FALSE))</f>
        <v>9</v>
      </c>
      <c r="O1037" s="24">
        <f>IF($H1037&gt;265,ROUND($H1037*0.25,0),VLOOKUP($H1037,'Office of Allowances Appendix B'!$A$1:$E$266,3,FALSE))</f>
        <v>14</v>
      </c>
      <c r="P1037" s="24">
        <f>IF($H1037&gt;265,ROUND($H1037*0.4,0),VLOOKUP($H1037,'Office of Allowances Appendix B'!$A$1:$E$266,4,FALSE))</f>
        <v>23</v>
      </c>
      <c r="Q1037" s="24">
        <f t="shared" si="69"/>
        <v>11</v>
      </c>
    </row>
    <row r="1038" spans="1:17" x14ac:dyDescent="0.3">
      <c r="A1038" s="80" t="s">
        <v>2075</v>
      </c>
      <c r="B1038" s="80" t="s">
        <v>2083</v>
      </c>
      <c r="C1038" s="80" t="s">
        <v>2084</v>
      </c>
      <c r="D1038" s="80" t="s">
        <v>113</v>
      </c>
      <c r="E1038" s="81">
        <v>46023</v>
      </c>
      <c r="F1038" s="81">
        <v>46387</v>
      </c>
      <c r="G1038" s="80">
        <v>120</v>
      </c>
      <c r="H1038" s="80">
        <v>73</v>
      </c>
      <c r="I1038" s="80">
        <f t="shared" si="67"/>
        <v>193</v>
      </c>
      <c r="J1038" s="82">
        <v>46143</v>
      </c>
      <c r="K1038" s="80"/>
      <c r="L1038" s="80">
        <v>13912</v>
      </c>
      <c r="N1038" s="24">
        <f>IF($H1038&gt;265,ROUND($H1038*0.15,0),VLOOKUP($H1038,'Office of Allowances Appendix B'!$A$1:$E$266,2,FALSE))</f>
        <v>11</v>
      </c>
      <c r="O1038" s="24">
        <f>IF($H1038&gt;265,ROUND($H1038*0.25,0),VLOOKUP($H1038,'Office of Allowances Appendix B'!$A$1:$E$266,3,FALSE))</f>
        <v>18</v>
      </c>
      <c r="P1038" s="24">
        <f>IF($H1038&gt;265,ROUND($H1038*0.4,0),VLOOKUP($H1038,'Office of Allowances Appendix B'!$A$1:$E$266,4,FALSE))</f>
        <v>29</v>
      </c>
      <c r="Q1038" s="24">
        <f t="shared" si="69"/>
        <v>15</v>
      </c>
    </row>
    <row r="1039" spans="1:17" x14ac:dyDescent="0.3">
      <c r="A1039" s="80" t="s">
        <v>2075</v>
      </c>
      <c r="B1039" s="80" t="s">
        <v>2085</v>
      </c>
      <c r="C1039" s="80" t="s">
        <v>2086</v>
      </c>
      <c r="D1039" s="80" t="s">
        <v>113</v>
      </c>
      <c r="E1039" s="81">
        <v>46023</v>
      </c>
      <c r="F1039" s="81">
        <v>46387</v>
      </c>
      <c r="G1039" s="80">
        <v>240</v>
      </c>
      <c r="H1039" s="80">
        <v>99</v>
      </c>
      <c r="I1039" s="80">
        <f t="shared" si="67"/>
        <v>339</v>
      </c>
      <c r="J1039" s="82">
        <v>46143</v>
      </c>
      <c r="K1039" s="80"/>
      <c r="L1039" s="80">
        <v>10423</v>
      </c>
      <c r="N1039" s="24">
        <f>IF($H1039&gt;265,ROUND($H1039*0.15,0),VLOOKUP($H1039,'Office of Allowances Appendix B'!$A$1:$E$266,2,FALSE))</f>
        <v>15</v>
      </c>
      <c r="O1039" s="24">
        <f>IF($H1039&gt;265,ROUND($H1039*0.25,0),VLOOKUP($H1039,'Office of Allowances Appendix B'!$A$1:$E$266,3,FALSE))</f>
        <v>25</v>
      </c>
      <c r="P1039" s="24">
        <f>IF($H1039&gt;265,ROUND($H1039*0.4,0),VLOOKUP($H1039,'Office of Allowances Appendix B'!$A$1:$E$266,4,FALSE))</f>
        <v>40</v>
      </c>
      <c r="Q1039" s="24">
        <f t="shared" si="69"/>
        <v>19</v>
      </c>
    </row>
    <row r="1040" spans="1:17" x14ac:dyDescent="0.3">
      <c r="A1040" s="80" t="s">
        <v>2075</v>
      </c>
      <c r="B1040" s="80" t="s">
        <v>2087</v>
      </c>
      <c r="C1040" s="80" t="s">
        <v>2088</v>
      </c>
      <c r="D1040" s="80" t="s">
        <v>113</v>
      </c>
      <c r="E1040" s="81">
        <v>46023</v>
      </c>
      <c r="F1040" s="81">
        <v>46387</v>
      </c>
      <c r="G1040" s="80">
        <v>71</v>
      </c>
      <c r="H1040" s="80">
        <v>75</v>
      </c>
      <c r="I1040" s="80">
        <f t="shared" si="67"/>
        <v>146</v>
      </c>
      <c r="J1040" s="82">
        <v>41640</v>
      </c>
      <c r="K1040" s="80"/>
      <c r="L1040" s="80">
        <v>15003</v>
      </c>
      <c r="N1040" s="24">
        <f>IF($H1040&gt;265,ROUND($H1040*0.15,0),VLOOKUP($H1040,'Office of Allowances Appendix B'!$A$1:$E$266,2,FALSE))</f>
        <v>11</v>
      </c>
      <c r="O1040" s="24">
        <f>IF($H1040&gt;265,ROUND($H1040*0.25,0),VLOOKUP($H1040,'Office of Allowances Appendix B'!$A$1:$E$266,3,FALSE))</f>
        <v>19</v>
      </c>
      <c r="P1040" s="24">
        <f>IF($H1040&gt;265,ROUND($H1040*0.4,0),VLOOKUP($H1040,'Office of Allowances Appendix B'!$A$1:$E$266,4,FALSE))</f>
        <v>30</v>
      </c>
      <c r="Q1040" s="24">
        <f t="shared" si="69"/>
        <v>15</v>
      </c>
    </row>
    <row r="1041" spans="1:17" x14ac:dyDescent="0.3">
      <c r="A1041" s="80" t="s">
        <v>2075</v>
      </c>
      <c r="B1041" s="80" t="s">
        <v>2089</v>
      </c>
      <c r="C1041" s="80" t="s">
        <v>2090</v>
      </c>
      <c r="D1041" s="80" t="s">
        <v>113</v>
      </c>
      <c r="E1041" s="81">
        <v>46023</v>
      </c>
      <c r="F1041" s="81">
        <v>46387</v>
      </c>
      <c r="G1041" s="80">
        <v>100</v>
      </c>
      <c r="H1041" s="80">
        <v>58</v>
      </c>
      <c r="I1041" s="80">
        <f t="shared" si="67"/>
        <v>158</v>
      </c>
      <c r="J1041" s="82">
        <v>46143</v>
      </c>
      <c r="K1041" s="80"/>
      <c r="L1041" s="80">
        <v>15004</v>
      </c>
      <c r="N1041" s="24">
        <f>IF($H1041&gt;265,ROUND($H1041*0.15,0),VLOOKUP($H1041,'Office of Allowances Appendix B'!$A$1:$E$266,2,FALSE))</f>
        <v>9</v>
      </c>
      <c r="O1041" s="24">
        <f>IF($H1041&gt;265,ROUND($H1041*0.25,0),VLOOKUP($H1041,'Office of Allowances Appendix B'!$A$1:$E$266,3,FALSE))</f>
        <v>15</v>
      </c>
      <c r="P1041" s="24">
        <f>IF($H1041&gt;265,ROUND($H1041*0.4,0),VLOOKUP($H1041,'Office of Allowances Appendix B'!$A$1:$E$266,4,FALSE))</f>
        <v>23</v>
      </c>
      <c r="Q1041" s="24">
        <f t="shared" si="69"/>
        <v>11</v>
      </c>
    </row>
    <row r="1042" spans="1:17" x14ac:dyDescent="0.3">
      <c r="A1042" s="80" t="s">
        <v>2091</v>
      </c>
      <c r="B1042" s="80" t="s">
        <v>109</v>
      </c>
      <c r="C1042" s="80" t="s">
        <v>2092</v>
      </c>
      <c r="D1042" s="80" t="s">
        <v>113</v>
      </c>
      <c r="E1042" s="81">
        <v>46023</v>
      </c>
      <c r="F1042" s="81">
        <v>46387</v>
      </c>
      <c r="G1042" s="80">
        <v>140</v>
      </c>
      <c r="H1042" s="80">
        <v>97</v>
      </c>
      <c r="I1042" s="80">
        <f t="shared" si="67"/>
        <v>237</v>
      </c>
      <c r="J1042" s="82">
        <v>39569</v>
      </c>
      <c r="K1042" s="80"/>
      <c r="L1042" s="80">
        <v>11785</v>
      </c>
      <c r="N1042" s="24">
        <f>IF($H1042&gt;265,ROUND($H1042*0.15,0),VLOOKUP($H1042,'Office of Allowances Appendix B'!$A$1:$E$266,2,FALSE))</f>
        <v>15</v>
      </c>
      <c r="O1042" s="24">
        <f>IF($H1042&gt;265,ROUND($H1042*0.25,0),VLOOKUP($H1042,'Office of Allowances Appendix B'!$A$1:$E$266,3,FALSE))</f>
        <v>24</v>
      </c>
      <c r="P1042" s="24">
        <f>IF($H1042&gt;265,ROUND($H1042*0.4,0),VLOOKUP($H1042,'Office of Allowances Appendix B'!$A$1:$E$266,4,FALSE))</f>
        <v>39</v>
      </c>
      <c r="Q1042" s="24">
        <f t="shared" si="69"/>
        <v>19</v>
      </c>
    </row>
    <row r="1043" spans="1:17" x14ac:dyDescent="0.3">
      <c r="A1043" s="80" t="s">
        <v>2091</v>
      </c>
      <c r="B1043" s="80" t="s">
        <v>2093</v>
      </c>
      <c r="C1043" s="80" t="s">
        <v>2094</v>
      </c>
      <c r="D1043" s="80" t="s">
        <v>113</v>
      </c>
      <c r="E1043" s="81">
        <v>46023</v>
      </c>
      <c r="F1043" s="81">
        <v>46387</v>
      </c>
      <c r="G1043" s="80">
        <v>152</v>
      </c>
      <c r="H1043" s="80">
        <v>95</v>
      </c>
      <c r="I1043" s="80">
        <f t="shared" si="67"/>
        <v>247</v>
      </c>
      <c r="J1043" s="82">
        <v>39569</v>
      </c>
      <c r="K1043" s="80"/>
      <c r="L1043" s="80">
        <v>12625</v>
      </c>
      <c r="N1043" s="24">
        <f>IF($H1043&gt;265,ROUND($H1043*0.15,0),VLOOKUP($H1043,'Office of Allowances Appendix B'!$A$1:$E$266,2,FALSE))</f>
        <v>14</v>
      </c>
      <c r="O1043" s="24">
        <f>IF($H1043&gt;265,ROUND($H1043*0.25,0),VLOOKUP($H1043,'Office of Allowances Appendix B'!$A$1:$E$266,3,FALSE))</f>
        <v>24</v>
      </c>
      <c r="P1043" s="24">
        <f>IF($H1043&gt;265,ROUND($H1043*0.4,0),VLOOKUP($H1043,'Office of Allowances Appendix B'!$A$1:$E$266,4,FALSE))</f>
        <v>38</v>
      </c>
      <c r="Q1043" s="24">
        <f t="shared" si="69"/>
        <v>19</v>
      </c>
    </row>
    <row r="1044" spans="1:17" x14ac:dyDescent="0.3">
      <c r="A1044" s="80" t="s">
        <v>2091</v>
      </c>
      <c r="B1044" s="80" t="s">
        <v>2095</v>
      </c>
      <c r="C1044" s="80" t="s">
        <v>2096</v>
      </c>
      <c r="D1044" s="80" t="s">
        <v>113</v>
      </c>
      <c r="E1044" s="81">
        <v>46023</v>
      </c>
      <c r="F1044" s="81">
        <v>46387</v>
      </c>
      <c r="G1044" s="80">
        <v>243</v>
      </c>
      <c r="H1044" s="80">
        <v>72</v>
      </c>
      <c r="I1044" s="80">
        <f t="shared" si="67"/>
        <v>315</v>
      </c>
      <c r="J1044" s="82">
        <v>46204</v>
      </c>
      <c r="K1044" s="80"/>
      <c r="L1044" s="80">
        <v>10218</v>
      </c>
      <c r="N1044" s="24">
        <f>IF($H1044&gt;265,ROUND($H1044*0.15,0),VLOOKUP($H1044,'Office of Allowances Appendix B'!$A$1:$E$266,2,FALSE))</f>
        <v>11</v>
      </c>
      <c r="O1044" s="24">
        <f>IF($H1044&gt;265,ROUND($H1044*0.25,0),VLOOKUP($H1044,'Office of Allowances Appendix B'!$A$1:$E$266,3,FALSE))</f>
        <v>18</v>
      </c>
      <c r="P1044" s="24">
        <f>IF($H1044&gt;265,ROUND($H1044*0.4,0),VLOOKUP($H1044,'Office of Allowances Appendix B'!$A$1:$E$266,4,FALSE))</f>
        <v>29</v>
      </c>
      <c r="Q1044" s="24">
        <f t="shared" si="69"/>
        <v>14</v>
      </c>
    </row>
    <row r="1045" spans="1:17" x14ac:dyDescent="0.3">
      <c r="A1045" s="80" t="s">
        <v>2097</v>
      </c>
      <c r="B1045" s="80" t="s">
        <v>109</v>
      </c>
      <c r="C1045" s="80" t="s">
        <v>2098</v>
      </c>
      <c r="D1045" s="80" t="s">
        <v>113</v>
      </c>
      <c r="E1045" s="81">
        <v>46023</v>
      </c>
      <c r="F1045" s="81">
        <v>46387</v>
      </c>
      <c r="G1045" s="80">
        <v>328</v>
      </c>
      <c r="H1045" s="80">
        <v>149</v>
      </c>
      <c r="I1045" s="80">
        <f t="shared" si="67"/>
        <v>477</v>
      </c>
      <c r="J1045" s="82">
        <v>45078</v>
      </c>
      <c r="K1045" s="80">
        <v>2</v>
      </c>
      <c r="L1045" s="80">
        <v>11885</v>
      </c>
      <c r="N1045" s="24">
        <f>IF($H1045&gt;265,ROUND($H1045*0.15,0),VLOOKUP($H1045,'Office of Allowances Appendix B'!$A$1:$E$266,2,FALSE))</f>
        <v>22</v>
      </c>
      <c r="O1045" s="24">
        <f>IF($H1045&gt;265,ROUND($H1045*0.25,0),VLOOKUP($H1045,'Office of Allowances Appendix B'!$A$1:$E$266,3,FALSE))</f>
        <v>37</v>
      </c>
      <c r="P1045" s="24">
        <f>IF($H1045&gt;265,ROUND($H1045*0.4,0),VLOOKUP($H1045,'Office of Allowances Appendix B'!$A$1:$E$266,4,FALSE))</f>
        <v>60</v>
      </c>
      <c r="Q1045" s="24">
        <f t="shared" si="69"/>
        <v>30</v>
      </c>
    </row>
    <row r="1046" spans="1:17" x14ac:dyDescent="0.3">
      <c r="A1046" s="80" t="s">
        <v>2097</v>
      </c>
      <c r="B1046" s="80" t="s">
        <v>2099</v>
      </c>
      <c r="C1046" s="80" t="s">
        <v>2100</v>
      </c>
      <c r="D1046" s="80" t="s">
        <v>113</v>
      </c>
      <c r="E1046" s="81">
        <v>46023</v>
      </c>
      <c r="F1046" s="81">
        <v>46387</v>
      </c>
      <c r="G1046" s="80">
        <v>328</v>
      </c>
      <c r="H1046" s="80">
        <v>149</v>
      </c>
      <c r="I1046" s="80">
        <f t="shared" si="67"/>
        <v>477</v>
      </c>
      <c r="J1046" s="82">
        <v>45078</v>
      </c>
      <c r="K1046" s="80">
        <v>2</v>
      </c>
      <c r="L1046" s="80">
        <v>10368</v>
      </c>
      <c r="N1046" s="24">
        <f>IF($H1046&gt;265,ROUND($H1046*0.15,0),VLOOKUP($H1046,'Office of Allowances Appendix B'!$A$1:$E$266,2,FALSE))</f>
        <v>22</v>
      </c>
      <c r="O1046" s="24">
        <f>IF($H1046&gt;265,ROUND($H1046*0.25,0),VLOOKUP($H1046,'Office of Allowances Appendix B'!$A$1:$E$266,3,FALSE))</f>
        <v>37</v>
      </c>
      <c r="P1046" s="24">
        <f>IF($H1046&gt;265,ROUND($H1046*0.4,0),VLOOKUP($H1046,'Office of Allowances Appendix B'!$A$1:$E$266,4,FALSE))</f>
        <v>60</v>
      </c>
      <c r="Q1046" s="24">
        <f t="shared" si="69"/>
        <v>30</v>
      </c>
    </row>
    <row r="1047" spans="1:17" x14ac:dyDescent="0.3">
      <c r="A1047" s="80" t="s">
        <v>2097</v>
      </c>
      <c r="B1047" s="80" t="s">
        <v>2101</v>
      </c>
      <c r="C1047" s="80" t="s">
        <v>2102</v>
      </c>
      <c r="D1047" s="80" t="s">
        <v>113</v>
      </c>
      <c r="E1047" s="81">
        <v>46023</v>
      </c>
      <c r="F1047" s="81">
        <v>46387</v>
      </c>
      <c r="G1047" s="80">
        <v>383</v>
      </c>
      <c r="H1047" s="80">
        <v>173</v>
      </c>
      <c r="I1047" s="80">
        <f t="shared" si="67"/>
        <v>556</v>
      </c>
      <c r="J1047" s="82">
        <v>44986</v>
      </c>
      <c r="K1047" s="80">
        <v>2</v>
      </c>
      <c r="L1047" s="80">
        <v>10369</v>
      </c>
      <c r="N1047" s="24">
        <f>IF($H1047&gt;265,ROUND($H1047*0.15,0),VLOOKUP($H1047,'Office of Allowances Appendix B'!$A$1:$E$266,2,FALSE))</f>
        <v>26</v>
      </c>
      <c r="O1047" s="24">
        <f>IF($H1047&gt;265,ROUND($H1047*0.25,0),VLOOKUP($H1047,'Office of Allowances Appendix B'!$A$1:$E$266,3,FALSE))</f>
        <v>43</v>
      </c>
      <c r="P1047" s="24">
        <f>IF($H1047&gt;265,ROUND($H1047*0.4,0),VLOOKUP($H1047,'Office of Allowances Appendix B'!$A$1:$E$266,4,FALSE))</f>
        <v>69</v>
      </c>
      <c r="Q1047" s="24">
        <f t="shared" si="69"/>
        <v>35</v>
      </c>
    </row>
    <row r="1048" spans="1:17" x14ac:dyDescent="0.3">
      <c r="A1048" s="80" t="s">
        <v>2103</v>
      </c>
      <c r="B1048" s="80" t="s">
        <v>109</v>
      </c>
      <c r="C1048" s="80" t="s">
        <v>2104</v>
      </c>
      <c r="D1048" s="80" t="s">
        <v>113</v>
      </c>
      <c r="E1048" s="81">
        <v>46023</v>
      </c>
      <c r="F1048" s="81">
        <v>46387</v>
      </c>
      <c r="G1048" s="80">
        <v>252</v>
      </c>
      <c r="H1048" s="80">
        <v>108</v>
      </c>
      <c r="I1048" s="80">
        <f t="shared" si="67"/>
        <v>360</v>
      </c>
      <c r="J1048" s="82">
        <v>45474</v>
      </c>
      <c r="K1048" s="80"/>
      <c r="L1048" s="80">
        <v>11886</v>
      </c>
      <c r="N1048" s="24">
        <f>IF($H1048&gt;265,ROUND($H1048*0.15,0),VLOOKUP($H1048,'Office of Allowances Appendix B'!$A$1:$E$266,2,FALSE))</f>
        <v>16</v>
      </c>
      <c r="O1048" s="24">
        <f>IF($H1048&gt;265,ROUND($H1048*0.25,0),VLOOKUP($H1048,'Office of Allowances Appendix B'!$A$1:$E$266,3,FALSE))</f>
        <v>27</v>
      </c>
      <c r="P1048" s="24">
        <f>IF($H1048&gt;265,ROUND($H1048*0.4,0),VLOOKUP($H1048,'Office of Allowances Appendix B'!$A$1:$E$266,4,FALSE))</f>
        <v>43</v>
      </c>
      <c r="Q1048" s="24">
        <f t="shared" si="69"/>
        <v>22</v>
      </c>
    </row>
    <row r="1049" spans="1:17" x14ac:dyDescent="0.3">
      <c r="A1049" s="80" t="s">
        <v>2103</v>
      </c>
      <c r="B1049" s="80" t="s">
        <v>2105</v>
      </c>
      <c r="C1049" s="80" t="s">
        <v>2106</v>
      </c>
      <c r="D1049" s="80" t="s">
        <v>113</v>
      </c>
      <c r="E1049" s="81">
        <v>46023</v>
      </c>
      <c r="F1049" s="81">
        <v>46387</v>
      </c>
      <c r="G1049" s="80">
        <v>208</v>
      </c>
      <c r="H1049" s="80">
        <v>110</v>
      </c>
      <c r="I1049" s="80">
        <f t="shared" si="67"/>
        <v>318</v>
      </c>
      <c r="J1049" s="82">
        <v>45839</v>
      </c>
      <c r="K1049" s="80"/>
      <c r="L1049" s="80">
        <v>10220</v>
      </c>
      <c r="N1049" s="24">
        <f>IF($H1049&gt;265,ROUND($H1049*0.15,0),VLOOKUP($H1049,'Office of Allowances Appendix B'!$A$1:$E$266,2,FALSE))</f>
        <v>17</v>
      </c>
      <c r="O1049" s="24">
        <f>IF($H1049&gt;265,ROUND($H1049*0.25,0),VLOOKUP($H1049,'Office of Allowances Appendix B'!$A$1:$E$266,3,FALSE))</f>
        <v>27</v>
      </c>
      <c r="P1049" s="24">
        <f>IF($H1049&gt;265,ROUND($H1049*0.4,0),VLOOKUP($H1049,'Office of Allowances Appendix B'!$A$1:$E$266,4,FALSE))</f>
        <v>44</v>
      </c>
      <c r="Q1049" s="24">
        <f t="shared" si="69"/>
        <v>22</v>
      </c>
    </row>
    <row r="1050" spans="1:17" x14ac:dyDescent="0.3">
      <c r="A1050" s="80" t="s">
        <v>2103</v>
      </c>
      <c r="B1050" s="80" t="s">
        <v>2107</v>
      </c>
      <c r="C1050" s="80" t="s">
        <v>2108</v>
      </c>
      <c r="D1050" s="80" t="s">
        <v>113</v>
      </c>
      <c r="E1050" s="81">
        <v>46023</v>
      </c>
      <c r="F1050" s="81">
        <v>46387</v>
      </c>
      <c r="G1050" s="80">
        <v>174</v>
      </c>
      <c r="H1050" s="80">
        <v>77</v>
      </c>
      <c r="I1050" s="80">
        <f t="shared" si="67"/>
        <v>251</v>
      </c>
      <c r="J1050" s="82">
        <v>45839</v>
      </c>
      <c r="K1050" s="80"/>
      <c r="L1050" s="80">
        <v>10221</v>
      </c>
      <c r="N1050" s="24">
        <f>IF($H1050&gt;265,ROUND($H1050*0.15,0),VLOOKUP($H1050,'Office of Allowances Appendix B'!$A$1:$E$266,2,FALSE))</f>
        <v>12</v>
      </c>
      <c r="O1050" s="24">
        <f>IF($H1050&gt;265,ROUND($H1050*0.25,0),VLOOKUP($H1050,'Office of Allowances Appendix B'!$A$1:$E$266,3,FALSE))</f>
        <v>19</v>
      </c>
      <c r="P1050" s="24">
        <f>IF($H1050&gt;265,ROUND($H1050*0.4,0),VLOOKUP($H1050,'Office of Allowances Appendix B'!$A$1:$E$266,4,FALSE))</f>
        <v>31</v>
      </c>
      <c r="Q1050" s="24">
        <f t="shared" si="69"/>
        <v>15</v>
      </c>
    </row>
    <row r="1051" spans="1:17" x14ac:dyDescent="0.3">
      <c r="A1051" s="80" t="s">
        <v>2103</v>
      </c>
      <c r="B1051" s="80" t="s">
        <v>2109</v>
      </c>
      <c r="C1051" s="80" t="s">
        <v>2110</v>
      </c>
      <c r="D1051" s="80" t="s">
        <v>113</v>
      </c>
      <c r="E1051" s="81">
        <v>46023</v>
      </c>
      <c r="F1051" s="81">
        <v>46387</v>
      </c>
      <c r="G1051" s="80">
        <v>207</v>
      </c>
      <c r="H1051" s="80">
        <v>98</v>
      </c>
      <c r="I1051" s="80">
        <f t="shared" si="67"/>
        <v>305</v>
      </c>
      <c r="J1051" s="82">
        <v>45839</v>
      </c>
      <c r="K1051" s="80"/>
      <c r="L1051" s="80">
        <v>10969</v>
      </c>
      <c r="N1051" s="24">
        <f>IF($H1051&gt;265,ROUND($H1051*0.15,0),VLOOKUP($H1051,'Office of Allowances Appendix B'!$A$1:$E$266,2,FALSE))</f>
        <v>15</v>
      </c>
      <c r="O1051" s="24">
        <f>IF($H1051&gt;265,ROUND($H1051*0.25,0),VLOOKUP($H1051,'Office of Allowances Appendix B'!$A$1:$E$266,3,FALSE))</f>
        <v>25</v>
      </c>
      <c r="P1051" s="24">
        <f>IF($H1051&gt;265,ROUND($H1051*0.4,0),VLOOKUP($H1051,'Office of Allowances Appendix B'!$A$1:$E$266,4,FALSE))</f>
        <v>39</v>
      </c>
      <c r="Q1051" s="24">
        <f t="shared" si="69"/>
        <v>19</v>
      </c>
    </row>
    <row r="1052" spans="1:17" x14ac:dyDescent="0.3">
      <c r="A1052" s="80" t="s">
        <v>2103</v>
      </c>
      <c r="B1052" s="80" t="s">
        <v>2111</v>
      </c>
      <c r="C1052" s="80" t="s">
        <v>2112</v>
      </c>
      <c r="D1052" s="80" t="s">
        <v>113</v>
      </c>
      <c r="E1052" s="81">
        <v>46023</v>
      </c>
      <c r="F1052" s="81">
        <v>46387</v>
      </c>
      <c r="G1052" s="80">
        <v>276</v>
      </c>
      <c r="H1052" s="80">
        <v>143</v>
      </c>
      <c r="I1052" s="80">
        <f t="shared" si="67"/>
        <v>419</v>
      </c>
      <c r="J1052" s="82">
        <v>45839</v>
      </c>
      <c r="K1052" s="80">
        <v>67</v>
      </c>
      <c r="L1052" s="80">
        <v>10499</v>
      </c>
      <c r="N1052" s="24">
        <f>IF($H1052&gt;265,ROUND($H1052*0.15,0),VLOOKUP($H1052,'Office of Allowances Appendix B'!$A$1:$E$266,2,FALSE))</f>
        <v>21</v>
      </c>
      <c r="O1052" s="24">
        <f>IF($H1052&gt;265,ROUND($H1052*0.25,0),VLOOKUP($H1052,'Office of Allowances Appendix B'!$A$1:$E$266,3,FALSE))</f>
        <v>36</v>
      </c>
      <c r="P1052" s="24">
        <f>IF($H1052&gt;265,ROUND($H1052*0.4,0),VLOOKUP($H1052,'Office of Allowances Appendix B'!$A$1:$E$266,4,FALSE))</f>
        <v>57</v>
      </c>
      <c r="Q1052" s="24">
        <f t="shared" si="69"/>
        <v>29</v>
      </c>
    </row>
    <row r="1053" spans="1:17" x14ac:dyDescent="0.3">
      <c r="A1053" s="80" t="s">
        <v>2103</v>
      </c>
      <c r="B1053" s="80" t="s">
        <v>2113</v>
      </c>
      <c r="C1053" s="80" t="s">
        <v>2114</v>
      </c>
      <c r="D1053" s="80" t="s">
        <v>113</v>
      </c>
      <c r="E1053" s="81">
        <v>46023</v>
      </c>
      <c r="F1053" s="81">
        <v>46387</v>
      </c>
      <c r="G1053" s="80">
        <v>180</v>
      </c>
      <c r="H1053" s="80">
        <v>88</v>
      </c>
      <c r="I1053" s="80">
        <f t="shared" si="67"/>
        <v>268</v>
      </c>
      <c r="J1053" s="82">
        <v>45839</v>
      </c>
      <c r="K1053" s="80"/>
      <c r="L1053" s="80">
        <v>12420</v>
      </c>
      <c r="N1053" s="24">
        <f>IF($H1053&gt;265,ROUND($H1053*0.15,0),VLOOKUP($H1053,'Office of Allowances Appendix B'!$A$1:$E$266,2,FALSE))</f>
        <v>13</v>
      </c>
      <c r="O1053" s="24">
        <f>IF($H1053&gt;265,ROUND($H1053*0.25,0),VLOOKUP($H1053,'Office of Allowances Appendix B'!$A$1:$E$266,3,FALSE))</f>
        <v>22</v>
      </c>
      <c r="P1053" s="24">
        <f>IF($H1053&gt;265,ROUND($H1053*0.4,0),VLOOKUP($H1053,'Office of Allowances Appendix B'!$A$1:$E$266,4,FALSE))</f>
        <v>35</v>
      </c>
      <c r="Q1053" s="24">
        <f t="shared" si="69"/>
        <v>18</v>
      </c>
    </row>
    <row r="1054" spans="1:17" x14ac:dyDescent="0.3">
      <c r="A1054" s="80" t="s">
        <v>2103</v>
      </c>
      <c r="B1054" s="80" t="s">
        <v>2115</v>
      </c>
      <c r="C1054" s="80" t="s">
        <v>2116</v>
      </c>
      <c r="D1054" s="80" t="s">
        <v>113</v>
      </c>
      <c r="E1054" s="81">
        <v>46023</v>
      </c>
      <c r="F1054" s="81">
        <v>46387</v>
      </c>
      <c r="G1054" s="80">
        <v>236</v>
      </c>
      <c r="H1054" s="80">
        <v>130</v>
      </c>
      <c r="I1054" s="80">
        <f t="shared" si="67"/>
        <v>366</v>
      </c>
      <c r="J1054" s="82">
        <v>45839</v>
      </c>
      <c r="K1054" s="80"/>
      <c r="L1054" s="80">
        <v>10504</v>
      </c>
      <c r="N1054" s="24">
        <f>IF($H1054&gt;265,ROUND($H1054*0.15,0),VLOOKUP($H1054,'Office of Allowances Appendix B'!$A$1:$E$266,2,FALSE))</f>
        <v>20</v>
      </c>
      <c r="O1054" s="24">
        <f>IF($H1054&gt;265,ROUND($H1054*0.25,0),VLOOKUP($H1054,'Office of Allowances Appendix B'!$A$1:$E$266,3,FALSE))</f>
        <v>32</v>
      </c>
      <c r="P1054" s="24">
        <f>IF($H1054&gt;265,ROUND($H1054*0.4,0),VLOOKUP($H1054,'Office of Allowances Appendix B'!$A$1:$E$266,4,FALSE))</f>
        <v>52</v>
      </c>
      <c r="Q1054" s="24">
        <f t="shared" si="69"/>
        <v>26</v>
      </c>
    </row>
    <row r="1055" spans="1:17" x14ac:dyDescent="0.3">
      <c r="A1055" s="80" t="s">
        <v>2103</v>
      </c>
      <c r="B1055" s="80" t="s">
        <v>2117</v>
      </c>
      <c r="C1055" s="80" t="s">
        <v>2118</v>
      </c>
      <c r="D1055" s="80" t="s">
        <v>113</v>
      </c>
      <c r="E1055" s="81">
        <v>46023</v>
      </c>
      <c r="F1055" s="81">
        <v>46387</v>
      </c>
      <c r="G1055" s="80">
        <v>266</v>
      </c>
      <c r="H1055" s="80">
        <v>122</v>
      </c>
      <c r="I1055" s="80">
        <f t="shared" si="67"/>
        <v>388</v>
      </c>
      <c r="J1055" s="82">
        <v>46082</v>
      </c>
      <c r="K1055" s="80"/>
      <c r="L1055" s="80">
        <v>10506</v>
      </c>
      <c r="N1055" s="24">
        <f>IF($H1055&gt;265,ROUND($H1055*0.15,0),VLOOKUP($H1055,'Office of Allowances Appendix B'!$A$1:$E$266,2,FALSE))</f>
        <v>18</v>
      </c>
      <c r="O1055" s="24">
        <f>IF($H1055&gt;265,ROUND($H1055*0.25,0),VLOOKUP($H1055,'Office of Allowances Appendix B'!$A$1:$E$266,3,FALSE))</f>
        <v>31</v>
      </c>
      <c r="P1055" s="24">
        <f>IF($H1055&gt;265,ROUND($H1055*0.4,0),VLOOKUP($H1055,'Office of Allowances Appendix B'!$A$1:$E$266,4,FALSE))</f>
        <v>49</v>
      </c>
      <c r="Q1055" s="24">
        <f t="shared" si="69"/>
        <v>24</v>
      </c>
    </row>
    <row r="1056" spans="1:17" x14ac:dyDescent="0.3">
      <c r="A1056" s="80" t="s">
        <v>2103</v>
      </c>
      <c r="B1056" s="80" t="s">
        <v>2119</v>
      </c>
      <c r="C1056" s="80" t="s">
        <v>2120</v>
      </c>
      <c r="D1056" s="80" t="s">
        <v>113</v>
      </c>
      <c r="E1056" s="81">
        <v>46023</v>
      </c>
      <c r="F1056" s="81">
        <v>46387</v>
      </c>
      <c r="G1056" s="80">
        <v>424</v>
      </c>
      <c r="H1056" s="80">
        <v>174</v>
      </c>
      <c r="I1056" s="80">
        <f t="shared" si="67"/>
        <v>598</v>
      </c>
      <c r="J1056" s="82">
        <v>45809</v>
      </c>
      <c r="K1056" s="80">
        <v>13</v>
      </c>
      <c r="L1056" s="80">
        <v>11576</v>
      </c>
      <c r="N1056" s="24">
        <f>IF($H1056&gt;265,ROUND($H1056*0.15,0),VLOOKUP($H1056,'Office of Allowances Appendix B'!$A$1:$E$266,2,FALSE))</f>
        <v>26</v>
      </c>
      <c r="O1056" s="24">
        <f>IF($H1056&gt;265,ROUND($H1056*0.25,0),VLOOKUP($H1056,'Office of Allowances Appendix B'!$A$1:$E$266,3,FALSE))</f>
        <v>44</v>
      </c>
      <c r="P1056" s="24">
        <f>IF($H1056&gt;265,ROUND($H1056*0.4,0),VLOOKUP($H1056,'Office of Allowances Appendix B'!$A$1:$E$266,4,FALSE))</f>
        <v>69</v>
      </c>
      <c r="Q1056" s="24">
        <f t="shared" si="69"/>
        <v>35</v>
      </c>
    </row>
    <row r="1057" spans="1:17" x14ac:dyDescent="0.3">
      <c r="A1057" s="80" t="s">
        <v>2103</v>
      </c>
      <c r="B1057" s="80" t="s">
        <v>2121</v>
      </c>
      <c r="C1057" s="80" t="s">
        <v>2122</v>
      </c>
      <c r="D1057" s="80"/>
      <c r="E1057" s="81">
        <v>46023</v>
      </c>
      <c r="F1057" s="81">
        <v>46203</v>
      </c>
      <c r="G1057" s="80">
        <v>311</v>
      </c>
      <c r="H1057" s="80">
        <v>142</v>
      </c>
      <c r="I1057" s="80">
        <f t="shared" si="67"/>
        <v>453</v>
      </c>
      <c r="J1057" s="82">
        <v>46113</v>
      </c>
      <c r="K1057" s="80"/>
      <c r="L1057" s="80">
        <v>10222</v>
      </c>
      <c r="N1057" s="24">
        <f>IF($H1057&gt;265,ROUND($H1057*0.15,0),VLOOKUP($H1057,'Office of Allowances Appendix B'!$A$1:$E$266,2,FALSE))</f>
        <v>21</v>
      </c>
      <c r="O1057" s="24">
        <f>IF($H1057&gt;265,ROUND($H1057*0.25,0),VLOOKUP($H1057,'Office of Allowances Appendix B'!$A$1:$E$266,3,FALSE))</f>
        <v>36</v>
      </c>
      <c r="P1057" s="24">
        <f>IF($H1057&gt;265,ROUND($H1057*0.4,0),VLOOKUP($H1057,'Office of Allowances Appendix B'!$A$1:$E$266,4,FALSE))</f>
        <v>57</v>
      </c>
      <c r="Q1057" s="24">
        <f t="shared" si="69"/>
        <v>28</v>
      </c>
    </row>
    <row r="1058" spans="1:17" x14ac:dyDescent="0.3">
      <c r="A1058" s="80" t="s">
        <v>2103</v>
      </c>
      <c r="B1058" s="80" t="s">
        <v>2121</v>
      </c>
      <c r="C1058" s="80" t="s">
        <v>2122</v>
      </c>
      <c r="D1058" s="80" t="s">
        <v>113</v>
      </c>
      <c r="E1058" s="81">
        <v>46204</v>
      </c>
      <c r="F1058" s="81">
        <v>46265</v>
      </c>
      <c r="G1058" s="80">
        <v>621</v>
      </c>
      <c r="H1058" s="80">
        <v>173</v>
      </c>
      <c r="I1058" s="80">
        <f t="shared" si="67"/>
        <v>794</v>
      </c>
      <c r="J1058" s="82">
        <v>46113</v>
      </c>
      <c r="K1058" s="80"/>
      <c r="L1058" s="80">
        <v>10222</v>
      </c>
      <c r="N1058" s="24">
        <f>IF($H1058&gt;265,ROUND($H1058*0.15,0),VLOOKUP($H1058,'Office of Allowances Appendix B'!$A$1:$E$266,2,FALSE))</f>
        <v>26</v>
      </c>
      <c r="O1058" s="24">
        <f>IF($H1058&gt;265,ROUND($H1058*0.25,0),VLOOKUP($H1058,'Office of Allowances Appendix B'!$A$1:$E$266,3,FALSE))</f>
        <v>43</v>
      </c>
      <c r="P1058" s="24">
        <f>IF($H1058&gt;265,ROUND($H1058*0.4,0),VLOOKUP($H1058,'Office of Allowances Appendix B'!$A$1:$E$266,4,FALSE))</f>
        <v>69</v>
      </c>
      <c r="Q1058" s="24">
        <f t="shared" si="69"/>
        <v>35</v>
      </c>
    </row>
    <row r="1059" spans="1:17" x14ac:dyDescent="0.3">
      <c r="A1059" s="80" t="s">
        <v>2103</v>
      </c>
      <c r="B1059" s="80" t="s">
        <v>2121</v>
      </c>
      <c r="C1059" s="80" t="s">
        <v>2122</v>
      </c>
      <c r="D1059" s="80" t="s">
        <v>140</v>
      </c>
      <c r="E1059" s="81">
        <v>46266</v>
      </c>
      <c r="F1059" s="81">
        <v>46387</v>
      </c>
      <c r="G1059" s="80">
        <v>311</v>
      </c>
      <c r="H1059" s="80">
        <v>142</v>
      </c>
      <c r="I1059" s="80">
        <f t="shared" si="67"/>
        <v>453</v>
      </c>
      <c r="J1059" s="82">
        <v>46113</v>
      </c>
      <c r="K1059" s="80"/>
      <c r="L1059" s="80">
        <v>10222</v>
      </c>
      <c r="N1059" s="24">
        <f>IF($H1059&gt;265,ROUND($H1059*0.15,0),VLOOKUP($H1059,'Office of Allowances Appendix B'!$A$1:$E$266,2,FALSE))</f>
        <v>21</v>
      </c>
      <c r="O1059" s="24">
        <f>IF($H1059&gt;265,ROUND($H1059*0.25,0),VLOOKUP($H1059,'Office of Allowances Appendix B'!$A$1:$E$266,3,FALSE))</f>
        <v>36</v>
      </c>
      <c r="P1059" s="24">
        <f>IF($H1059&gt;265,ROUND($H1059*0.4,0),VLOOKUP($H1059,'Office of Allowances Appendix B'!$A$1:$E$266,4,FALSE))</f>
        <v>57</v>
      </c>
      <c r="Q1059" s="24">
        <f t="shared" si="69"/>
        <v>28</v>
      </c>
    </row>
    <row r="1060" spans="1:17" x14ac:dyDescent="0.3">
      <c r="A1060" s="80" t="s">
        <v>2103</v>
      </c>
      <c r="B1060" s="80" t="s">
        <v>2123</v>
      </c>
      <c r="C1060" s="80" t="s">
        <v>2124</v>
      </c>
      <c r="D1060" s="80" t="s">
        <v>113</v>
      </c>
      <c r="E1060" s="81">
        <v>46023</v>
      </c>
      <c r="F1060" s="81">
        <v>46387</v>
      </c>
      <c r="G1060" s="80">
        <v>180</v>
      </c>
      <c r="H1060" s="80">
        <v>94</v>
      </c>
      <c r="I1060" s="80">
        <f t="shared" si="67"/>
        <v>274</v>
      </c>
      <c r="J1060" s="82">
        <v>45839</v>
      </c>
      <c r="K1060" s="80"/>
      <c r="L1060" s="80">
        <v>10976</v>
      </c>
      <c r="N1060" s="24">
        <f>IF($H1060&gt;265,ROUND($H1060*0.15,0),VLOOKUP($H1060,'Office of Allowances Appendix B'!$A$1:$E$266,2,FALSE))</f>
        <v>14</v>
      </c>
      <c r="O1060" s="24">
        <f>IF($H1060&gt;265,ROUND($H1060*0.25,0),VLOOKUP($H1060,'Office of Allowances Appendix B'!$A$1:$E$266,3,FALSE))</f>
        <v>24</v>
      </c>
      <c r="P1060" s="24">
        <f>IF($H1060&gt;265,ROUND($H1060*0.4,0),VLOOKUP($H1060,'Office of Allowances Appendix B'!$A$1:$E$266,4,FALSE))</f>
        <v>37</v>
      </c>
      <c r="Q1060" s="24">
        <f t="shared" si="69"/>
        <v>19</v>
      </c>
    </row>
    <row r="1061" spans="1:17" x14ac:dyDescent="0.3">
      <c r="A1061" s="80" t="s">
        <v>2103</v>
      </c>
      <c r="B1061" s="80" t="s">
        <v>2125</v>
      </c>
      <c r="C1061" s="80" t="s">
        <v>2126</v>
      </c>
      <c r="D1061" s="80" t="s">
        <v>113</v>
      </c>
      <c r="E1061" s="81">
        <v>46023</v>
      </c>
      <c r="F1061" s="81">
        <v>46387</v>
      </c>
      <c r="G1061" s="80">
        <v>182</v>
      </c>
      <c r="H1061" s="80">
        <v>129</v>
      </c>
      <c r="I1061" s="80">
        <f t="shared" si="67"/>
        <v>311</v>
      </c>
      <c r="J1061" s="82">
        <v>45839</v>
      </c>
      <c r="K1061" s="80"/>
      <c r="L1061" s="80">
        <v>11550</v>
      </c>
      <c r="N1061" s="24">
        <f>IF($H1061&gt;265,ROUND($H1061*0.15,0),VLOOKUP($H1061,'Office of Allowances Appendix B'!$A$1:$E$266,2,FALSE))</f>
        <v>19</v>
      </c>
      <c r="O1061" s="24">
        <f>IF($H1061&gt;265,ROUND($H1061*0.25,0),VLOOKUP($H1061,'Office of Allowances Appendix B'!$A$1:$E$266,3,FALSE))</f>
        <v>32</v>
      </c>
      <c r="P1061" s="24">
        <f>IF($H1061&gt;265,ROUND($H1061*0.4,0),VLOOKUP($H1061,'Office of Allowances Appendix B'!$A$1:$E$266,4,FALSE))</f>
        <v>52</v>
      </c>
      <c r="Q1061" s="24">
        <f t="shared" ref="Q1061" si="70">H1061-SUM(N1061:P1061)</f>
        <v>26</v>
      </c>
    </row>
    <row r="1062" spans="1:17" x14ac:dyDescent="0.3">
      <c r="A1062" s="80" t="s">
        <v>2103</v>
      </c>
      <c r="B1062" s="80" t="s">
        <v>2127</v>
      </c>
      <c r="C1062" s="80" t="s">
        <v>2128</v>
      </c>
      <c r="D1062" s="80" t="s">
        <v>113</v>
      </c>
      <c r="E1062" s="81">
        <v>46023</v>
      </c>
      <c r="F1062" s="81">
        <v>46387</v>
      </c>
      <c r="G1062" s="80">
        <v>257</v>
      </c>
      <c r="H1062" s="80">
        <v>127</v>
      </c>
      <c r="I1062" s="80">
        <f t="shared" si="67"/>
        <v>384</v>
      </c>
      <c r="J1062" s="82">
        <v>45839</v>
      </c>
      <c r="K1062" s="80"/>
      <c r="L1062" s="80">
        <v>10223</v>
      </c>
      <c r="N1062" s="24">
        <f>IF($H1062&gt;265,ROUND($H1062*0.15,0),VLOOKUP($H1062,'Office of Allowances Appendix B'!$A$1:$E$266,2,FALSE))</f>
        <v>19</v>
      </c>
      <c r="O1062" s="24">
        <f>IF($H1062&gt;265,ROUND($H1062*0.25,0),VLOOKUP($H1062,'Office of Allowances Appendix B'!$A$1:$E$266,3,FALSE))</f>
        <v>32</v>
      </c>
      <c r="P1062" s="24">
        <f>IF($H1062&gt;265,ROUND($H1062*0.4,0),VLOOKUP($H1062,'Office of Allowances Appendix B'!$A$1:$E$266,4,FALSE))</f>
        <v>51</v>
      </c>
      <c r="Q1062" s="24">
        <f t="shared" si="69"/>
        <v>25</v>
      </c>
    </row>
    <row r="1063" spans="1:17" x14ac:dyDescent="0.3">
      <c r="A1063" s="80" t="s">
        <v>2103</v>
      </c>
      <c r="B1063" s="80" t="s">
        <v>2129</v>
      </c>
      <c r="C1063" s="80" t="s">
        <v>2130</v>
      </c>
      <c r="D1063" s="80" t="s">
        <v>113</v>
      </c>
      <c r="E1063" s="81">
        <v>46023</v>
      </c>
      <c r="F1063" s="81">
        <v>46387</v>
      </c>
      <c r="G1063" s="80">
        <v>208</v>
      </c>
      <c r="H1063" s="80">
        <v>120</v>
      </c>
      <c r="I1063" s="80">
        <f t="shared" ref="I1063:I1123" si="71">SUM(G1063+H1063)</f>
        <v>328</v>
      </c>
      <c r="J1063" s="82">
        <v>45839</v>
      </c>
      <c r="K1063" s="80"/>
      <c r="L1063" s="80">
        <v>11553</v>
      </c>
      <c r="N1063" s="24">
        <f>IF($H1063&gt;265,ROUND($H1063*0.15,0),VLOOKUP($H1063,'Office of Allowances Appendix B'!$A$1:$E$266,2,FALSE))</f>
        <v>18</v>
      </c>
      <c r="O1063" s="24">
        <f>IF($H1063&gt;265,ROUND($H1063*0.25,0),VLOOKUP($H1063,'Office of Allowances Appendix B'!$A$1:$E$266,3,FALSE))</f>
        <v>30</v>
      </c>
      <c r="P1063" s="24">
        <f>IF($H1063&gt;265,ROUND($H1063*0.4,0),VLOOKUP($H1063,'Office of Allowances Appendix B'!$A$1:$E$266,4,FALSE))</f>
        <v>48</v>
      </c>
      <c r="Q1063" s="24">
        <f t="shared" si="69"/>
        <v>24</v>
      </c>
    </row>
    <row r="1064" spans="1:17" x14ac:dyDescent="0.3">
      <c r="A1064" s="80" t="s">
        <v>2103</v>
      </c>
      <c r="B1064" s="80" t="s">
        <v>2131</v>
      </c>
      <c r="C1064" s="80" t="s">
        <v>2132</v>
      </c>
      <c r="D1064" s="80" t="s">
        <v>113</v>
      </c>
      <c r="E1064" s="81">
        <v>46023</v>
      </c>
      <c r="F1064" s="81">
        <v>46387</v>
      </c>
      <c r="G1064" s="80">
        <v>162</v>
      </c>
      <c r="H1064" s="80">
        <v>98</v>
      </c>
      <c r="I1064" s="80">
        <f t="shared" si="71"/>
        <v>260</v>
      </c>
      <c r="J1064" s="82">
        <v>45839</v>
      </c>
      <c r="K1064" s="80"/>
      <c r="L1064" s="80">
        <v>11555</v>
      </c>
      <c r="N1064" s="24">
        <f>IF($H1064&gt;265,ROUND($H1064*0.15,0),VLOOKUP($H1064,'Office of Allowances Appendix B'!$A$1:$E$266,2,FALSE))</f>
        <v>15</v>
      </c>
      <c r="O1064" s="24">
        <f>IF($H1064&gt;265,ROUND($H1064*0.25,0),VLOOKUP($H1064,'Office of Allowances Appendix B'!$A$1:$E$266,3,FALSE))</f>
        <v>25</v>
      </c>
      <c r="P1064" s="24">
        <f>IF($H1064&gt;265,ROUND($H1064*0.4,0),VLOOKUP($H1064,'Office of Allowances Appendix B'!$A$1:$E$266,4,FALSE))</f>
        <v>39</v>
      </c>
      <c r="Q1064" s="24">
        <f t="shared" si="69"/>
        <v>19</v>
      </c>
    </row>
    <row r="1065" spans="1:17" x14ac:dyDescent="0.3">
      <c r="A1065" s="80" t="s">
        <v>2103</v>
      </c>
      <c r="B1065" s="80" t="s">
        <v>2133</v>
      </c>
      <c r="C1065" s="80" t="s">
        <v>2134</v>
      </c>
      <c r="D1065" s="80" t="s">
        <v>113</v>
      </c>
      <c r="E1065" s="81">
        <v>46023</v>
      </c>
      <c r="F1065" s="81">
        <v>46387</v>
      </c>
      <c r="G1065" s="80">
        <v>182</v>
      </c>
      <c r="H1065" s="80">
        <v>129</v>
      </c>
      <c r="I1065" s="80">
        <f t="shared" si="71"/>
        <v>311</v>
      </c>
      <c r="J1065" s="82">
        <v>45839</v>
      </c>
      <c r="K1065" s="80"/>
      <c r="L1065" s="80">
        <v>11580</v>
      </c>
      <c r="N1065" s="24">
        <f>IF($H1065&gt;265,ROUND($H1065*0.15,0),VLOOKUP($H1065,'Office of Allowances Appendix B'!$A$1:$E$266,2,FALSE))</f>
        <v>19</v>
      </c>
      <c r="O1065" s="24">
        <f>IF($H1065&gt;265,ROUND($H1065*0.25,0),VLOOKUP($H1065,'Office of Allowances Appendix B'!$A$1:$E$266,3,FALSE))</f>
        <v>32</v>
      </c>
      <c r="P1065" s="24">
        <f>IF($H1065&gt;265,ROUND($H1065*0.4,0),VLOOKUP($H1065,'Office of Allowances Appendix B'!$A$1:$E$266,4,FALSE))</f>
        <v>52</v>
      </c>
      <c r="Q1065" s="24">
        <f t="shared" si="69"/>
        <v>26</v>
      </c>
    </row>
    <row r="1066" spans="1:17" x14ac:dyDescent="0.3">
      <c r="A1066" s="80" t="s">
        <v>2103</v>
      </c>
      <c r="B1066" s="80" t="s">
        <v>2135</v>
      </c>
      <c r="C1066" s="80" t="s">
        <v>2136</v>
      </c>
      <c r="D1066" s="80" t="s">
        <v>113</v>
      </c>
      <c r="E1066" s="81">
        <v>46023</v>
      </c>
      <c r="F1066" s="81">
        <v>46387</v>
      </c>
      <c r="G1066" s="80">
        <v>232</v>
      </c>
      <c r="H1066" s="80">
        <v>135</v>
      </c>
      <c r="I1066" s="80">
        <f t="shared" si="71"/>
        <v>367</v>
      </c>
      <c r="J1066" s="82">
        <v>45839</v>
      </c>
      <c r="K1066" s="80"/>
      <c r="L1066" s="80">
        <v>12422</v>
      </c>
      <c r="N1066" s="24">
        <f>IF($H1066&gt;265,ROUND($H1066*0.15,0),VLOOKUP($H1066,'Office of Allowances Appendix B'!$A$1:$E$266,2,FALSE))</f>
        <v>20</v>
      </c>
      <c r="O1066" s="24">
        <f>IF($H1066&gt;265,ROUND($H1066*0.25,0),VLOOKUP($H1066,'Office of Allowances Appendix B'!$A$1:$E$266,3,FALSE))</f>
        <v>34</v>
      </c>
      <c r="P1066" s="24">
        <f>IF($H1066&gt;265,ROUND($H1066*0.4,0),VLOOKUP($H1066,'Office of Allowances Appendix B'!$A$1:$E$266,4,FALSE))</f>
        <v>54</v>
      </c>
      <c r="Q1066" s="24">
        <f t="shared" si="69"/>
        <v>27</v>
      </c>
    </row>
    <row r="1067" spans="1:17" x14ac:dyDescent="0.3">
      <c r="A1067" s="80" t="s">
        <v>2103</v>
      </c>
      <c r="B1067" s="80" t="s">
        <v>2137</v>
      </c>
      <c r="C1067" s="80" t="s">
        <v>2138</v>
      </c>
      <c r="D1067" s="80" t="s">
        <v>113</v>
      </c>
      <c r="E1067" s="81">
        <v>46023</v>
      </c>
      <c r="F1067" s="81">
        <v>46387</v>
      </c>
      <c r="G1067" s="80">
        <v>424</v>
      </c>
      <c r="H1067" s="80">
        <v>174</v>
      </c>
      <c r="I1067" s="80">
        <f t="shared" si="71"/>
        <v>598</v>
      </c>
      <c r="J1067" s="82">
        <v>45809</v>
      </c>
      <c r="K1067" s="80">
        <v>13</v>
      </c>
      <c r="L1067" s="80">
        <v>10219</v>
      </c>
      <c r="N1067" s="24">
        <f>IF($H1067&gt;265,ROUND($H1067*0.15,0),VLOOKUP($H1067,'Office of Allowances Appendix B'!$A$1:$E$266,2,FALSE))</f>
        <v>26</v>
      </c>
      <c r="O1067" s="24">
        <f>IF($H1067&gt;265,ROUND($H1067*0.25,0),VLOOKUP($H1067,'Office of Allowances Appendix B'!$A$1:$E$266,3,FALSE))</f>
        <v>44</v>
      </c>
      <c r="P1067" s="24">
        <f>IF($H1067&gt;265,ROUND($H1067*0.4,0),VLOOKUP($H1067,'Office of Allowances Appendix B'!$A$1:$E$266,4,FALSE))</f>
        <v>69</v>
      </c>
      <c r="Q1067" s="24">
        <f t="shared" si="69"/>
        <v>35</v>
      </c>
    </row>
    <row r="1068" spans="1:17" x14ac:dyDescent="0.3">
      <c r="A1068" s="80" t="s">
        <v>2103</v>
      </c>
      <c r="B1068" s="80" t="s">
        <v>2139</v>
      </c>
      <c r="C1068" s="80" t="s">
        <v>2140</v>
      </c>
      <c r="D1068" s="80" t="s">
        <v>113</v>
      </c>
      <c r="E1068" s="81">
        <v>46023</v>
      </c>
      <c r="F1068" s="81">
        <v>46387</v>
      </c>
      <c r="G1068" s="80">
        <v>151</v>
      </c>
      <c r="H1068" s="80">
        <v>105</v>
      </c>
      <c r="I1068" s="80">
        <f t="shared" si="71"/>
        <v>256</v>
      </c>
      <c r="J1068" s="82">
        <v>45839</v>
      </c>
      <c r="K1068" s="80"/>
      <c r="L1068" s="80">
        <v>12124</v>
      </c>
      <c r="N1068" s="24">
        <f>IF($H1068&gt;265,ROUND($H1068*0.15,0),VLOOKUP($H1068,'Office of Allowances Appendix B'!$A$1:$E$266,2,FALSE))</f>
        <v>16</v>
      </c>
      <c r="O1068" s="24">
        <f>IF($H1068&gt;265,ROUND($H1068*0.25,0),VLOOKUP($H1068,'Office of Allowances Appendix B'!$A$1:$E$266,3,FALSE))</f>
        <v>26</v>
      </c>
      <c r="P1068" s="24">
        <f>IF($H1068&gt;265,ROUND($H1068*0.4,0),VLOOKUP($H1068,'Office of Allowances Appendix B'!$A$1:$E$266,4,FALSE))</f>
        <v>42</v>
      </c>
      <c r="Q1068" s="24">
        <f t="shared" si="69"/>
        <v>21</v>
      </c>
    </row>
    <row r="1069" spans="1:17" x14ac:dyDescent="0.3">
      <c r="A1069" s="80" t="s">
        <v>2103</v>
      </c>
      <c r="B1069" s="80" t="s">
        <v>2141</v>
      </c>
      <c r="C1069" s="80" t="s">
        <v>2142</v>
      </c>
      <c r="D1069" s="80" t="s">
        <v>113</v>
      </c>
      <c r="E1069" s="81">
        <v>46023</v>
      </c>
      <c r="F1069" s="81">
        <v>46387</v>
      </c>
      <c r="G1069" s="80">
        <v>251</v>
      </c>
      <c r="H1069" s="80">
        <v>133</v>
      </c>
      <c r="I1069" s="80">
        <f t="shared" si="71"/>
        <v>384</v>
      </c>
      <c r="J1069" s="82">
        <v>45839</v>
      </c>
      <c r="K1069" s="80">
        <v>14</v>
      </c>
      <c r="L1069" s="80">
        <v>11582</v>
      </c>
      <c r="N1069" s="24">
        <f>IF($H1069&gt;265,ROUND($H1069*0.15,0),VLOOKUP($H1069,'Office of Allowances Appendix B'!$A$1:$E$266,2,FALSE))</f>
        <v>20</v>
      </c>
      <c r="O1069" s="24">
        <f>IF($H1069&gt;265,ROUND($H1069*0.25,0),VLOOKUP($H1069,'Office of Allowances Appendix B'!$A$1:$E$266,3,FALSE))</f>
        <v>33</v>
      </c>
      <c r="P1069" s="24">
        <f>IF($H1069&gt;265,ROUND($H1069*0.4,0),VLOOKUP($H1069,'Office of Allowances Appendix B'!$A$1:$E$266,4,FALSE))</f>
        <v>53</v>
      </c>
      <c r="Q1069" s="24">
        <f t="shared" ref="Q1069:Q1120" si="72">H1069-SUM(N1069:P1069)</f>
        <v>27</v>
      </c>
    </row>
    <row r="1070" spans="1:17" x14ac:dyDescent="0.3">
      <c r="A1070" s="80" t="s">
        <v>2103</v>
      </c>
      <c r="B1070" s="80" t="s">
        <v>2143</v>
      </c>
      <c r="C1070" s="80" t="s">
        <v>2144</v>
      </c>
      <c r="D1070" s="80" t="s">
        <v>113</v>
      </c>
      <c r="E1070" s="81">
        <v>46023</v>
      </c>
      <c r="F1070" s="81">
        <v>46387</v>
      </c>
      <c r="G1070" s="80">
        <v>208</v>
      </c>
      <c r="H1070" s="80">
        <v>120</v>
      </c>
      <c r="I1070" s="80">
        <f t="shared" si="71"/>
        <v>328</v>
      </c>
      <c r="J1070" s="82">
        <v>45839</v>
      </c>
      <c r="K1070" s="80"/>
      <c r="L1070" s="80">
        <v>11554</v>
      </c>
      <c r="N1070" s="24">
        <f>IF($H1070&gt;265,ROUND($H1070*0.15,0),VLOOKUP($H1070,'Office of Allowances Appendix B'!$A$1:$E$266,2,FALSE))</f>
        <v>18</v>
      </c>
      <c r="O1070" s="24">
        <f>IF($H1070&gt;265,ROUND($H1070*0.25,0),VLOOKUP($H1070,'Office of Allowances Appendix B'!$A$1:$E$266,3,FALSE))</f>
        <v>30</v>
      </c>
      <c r="P1070" s="24">
        <f>IF($H1070&gt;265,ROUND($H1070*0.4,0),VLOOKUP($H1070,'Office of Allowances Appendix B'!$A$1:$E$266,4,FALSE))</f>
        <v>48</v>
      </c>
      <c r="Q1070" s="24">
        <f t="shared" si="72"/>
        <v>24</v>
      </c>
    </row>
    <row r="1071" spans="1:17" x14ac:dyDescent="0.3">
      <c r="A1071" s="80" t="s">
        <v>2103</v>
      </c>
      <c r="B1071" s="80" t="s">
        <v>2145</v>
      </c>
      <c r="C1071" s="80" t="s">
        <v>2146</v>
      </c>
      <c r="D1071" s="80" t="s">
        <v>113</v>
      </c>
      <c r="E1071" s="81">
        <v>46023</v>
      </c>
      <c r="F1071" s="81">
        <v>46387</v>
      </c>
      <c r="G1071" s="80">
        <v>276</v>
      </c>
      <c r="H1071" s="80">
        <v>161</v>
      </c>
      <c r="I1071" s="80">
        <f t="shared" si="71"/>
        <v>437</v>
      </c>
      <c r="J1071" s="82">
        <v>45839</v>
      </c>
      <c r="K1071" s="80"/>
      <c r="L1071" s="80">
        <v>12421</v>
      </c>
      <c r="N1071" s="24">
        <f>IF($H1071&gt;265,ROUND($H1071*0.15,0),VLOOKUP($H1071,'Office of Allowances Appendix B'!$A$1:$E$266,2,FALSE))</f>
        <v>24</v>
      </c>
      <c r="O1071" s="24">
        <f>IF($H1071&gt;265,ROUND($H1071*0.25,0),VLOOKUP($H1071,'Office of Allowances Appendix B'!$A$1:$E$266,3,FALSE))</f>
        <v>40</v>
      </c>
      <c r="P1071" s="24">
        <f>IF($H1071&gt;265,ROUND($H1071*0.4,0),VLOOKUP($H1071,'Office of Allowances Appendix B'!$A$1:$E$266,4,FALSE))</f>
        <v>65</v>
      </c>
      <c r="Q1071" s="24">
        <f t="shared" si="72"/>
        <v>32</v>
      </c>
    </row>
    <row r="1072" spans="1:17" x14ac:dyDescent="0.3">
      <c r="A1072" s="80" t="s">
        <v>2103</v>
      </c>
      <c r="B1072" s="80" t="s">
        <v>2147</v>
      </c>
      <c r="C1072" s="80" t="s">
        <v>2148</v>
      </c>
      <c r="D1072" s="80" t="s">
        <v>113</v>
      </c>
      <c r="E1072" s="81">
        <v>46023</v>
      </c>
      <c r="F1072" s="81">
        <v>46387</v>
      </c>
      <c r="G1072" s="80">
        <v>236</v>
      </c>
      <c r="H1072" s="80">
        <v>130</v>
      </c>
      <c r="I1072" s="80">
        <f t="shared" si="71"/>
        <v>366</v>
      </c>
      <c r="J1072" s="82">
        <v>45839</v>
      </c>
      <c r="K1072" s="80"/>
      <c r="L1072" s="80">
        <v>11557</v>
      </c>
      <c r="N1072" s="24">
        <f>IF($H1072&gt;265,ROUND($H1072*0.15,0),VLOOKUP($H1072,'Office of Allowances Appendix B'!$A$1:$E$266,2,FALSE))</f>
        <v>20</v>
      </c>
      <c r="O1072" s="24">
        <f>IF($H1072&gt;265,ROUND($H1072*0.25,0),VLOOKUP($H1072,'Office of Allowances Appendix B'!$A$1:$E$266,3,FALSE))</f>
        <v>32</v>
      </c>
      <c r="P1072" s="24">
        <f>IF($H1072&gt;265,ROUND($H1072*0.4,0),VLOOKUP($H1072,'Office of Allowances Appendix B'!$A$1:$E$266,4,FALSE))</f>
        <v>52</v>
      </c>
      <c r="Q1072" s="24">
        <f t="shared" si="72"/>
        <v>26</v>
      </c>
    </row>
    <row r="1073" spans="1:17" x14ac:dyDescent="0.3">
      <c r="A1073" s="80" t="s">
        <v>2149</v>
      </c>
      <c r="B1073" s="80" t="s">
        <v>109</v>
      </c>
      <c r="C1073" s="80" t="s">
        <v>2150</v>
      </c>
      <c r="D1073" s="80" t="s">
        <v>113</v>
      </c>
      <c r="E1073" s="81">
        <v>46023</v>
      </c>
      <c r="F1073" s="81">
        <v>46387</v>
      </c>
      <c r="G1073" s="80">
        <v>155</v>
      </c>
      <c r="H1073" s="80">
        <v>126</v>
      </c>
      <c r="I1073" s="80">
        <f t="shared" si="71"/>
        <v>281</v>
      </c>
      <c r="J1073" s="82">
        <v>46143</v>
      </c>
      <c r="K1073" s="80"/>
      <c r="L1073" s="80">
        <v>11755</v>
      </c>
      <c r="N1073" s="24">
        <f>IF($H1073&gt;265,ROUND($H1073*0.15,0),VLOOKUP($H1073,'Office of Allowances Appendix B'!$A$1:$E$266,2,FALSE))</f>
        <v>19</v>
      </c>
      <c r="O1073" s="24">
        <f>IF($H1073&gt;265,ROUND($H1073*0.25,0),VLOOKUP($H1073,'Office of Allowances Appendix B'!$A$1:$E$266,3,FALSE))</f>
        <v>32</v>
      </c>
      <c r="P1073" s="24">
        <f>IF($H1073&gt;265,ROUND($H1073*0.4,0),VLOOKUP($H1073,'Office of Allowances Appendix B'!$A$1:$E$266,4,FALSE))</f>
        <v>50</v>
      </c>
      <c r="Q1073" s="24">
        <f t="shared" si="72"/>
        <v>25</v>
      </c>
    </row>
    <row r="1074" spans="1:17" x14ac:dyDescent="0.3">
      <c r="A1074" s="80" t="s">
        <v>2149</v>
      </c>
      <c r="B1074" s="80" t="s">
        <v>2151</v>
      </c>
      <c r="C1074" s="80" t="s">
        <v>2152</v>
      </c>
      <c r="D1074" s="80" t="s">
        <v>113</v>
      </c>
      <c r="E1074" s="81">
        <v>46023</v>
      </c>
      <c r="F1074" s="81">
        <v>46387</v>
      </c>
      <c r="G1074" s="80">
        <v>190</v>
      </c>
      <c r="H1074" s="80">
        <v>127</v>
      </c>
      <c r="I1074" s="80">
        <f t="shared" si="71"/>
        <v>317</v>
      </c>
      <c r="J1074" s="82">
        <v>46143</v>
      </c>
      <c r="K1074" s="80"/>
      <c r="L1074" s="80">
        <v>13384</v>
      </c>
      <c r="N1074" s="24">
        <f>IF($H1074&gt;265,ROUND($H1074*0.15,0),VLOOKUP($H1074,'Office of Allowances Appendix B'!$A$1:$E$266,2,FALSE))</f>
        <v>19</v>
      </c>
      <c r="O1074" s="24">
        <f>IF($H1074&gt;265,ROUND($H1074*0.25,0),VLOOKUP($H1074,'Office of Allowances Appendix B'!$A$1:$E$266,3,FALSE))</f>
        <v>32</v>
      </c>
      <c r="P1074" s="24">
        <f>IF($H1074&gt;265,ROUND($H1074*0.4,0),VLOOKUP($H1074,'Office of Allowances Appendix B'!$A$1:$E$266,4,FALSE))</f>
        <v>51</v>
      </c>
      <c r="Q1074" s="24">
        <f t="shared" si="72"/>
        <v>25</v>
      </c>
    </row>
    <row r="1075" spans="1:17" x14ac:dyDescent="0.3">
      <c r="A1075" s="80" t="s">
        <v>2149</v>
      </c>
      <c r="B1075" s="80" t="s">
        <v>2153</v>
      </c>
      <c r="C1075" s="80" t="s">
        <v>2154</v>
      </c>
      <c r="D1075" s="80" t="s">
        <v>113</v>
      </c>
      <c r="E1075" s="81">
        <v>46023</v>
      </c>
      <c r="F1075" s="81">
        <v>46387</v>
      </c>
      <c r="G1075" s="80">
        <v>155</v>
      </c>
      <c r="H1075" s="80">
        <v>126</v>
      </c>
      <c r="I1075" s="80">
        <f t="shared" si="71"/>
        <v>281</v>
      </c>
      <c r="J1075" s="82">
        <v>46143</v>
      </c>
      <c r="K1075" s="80"/>
      <c r="L1075" s="80">
        <v>10098</v>
      </c>
      <c r="N1075" s="24">
        <f>IF($H1075&gt;265,ROUND($H1075*0.15,0),VLOOKUP($H1075,'Office of Allowances Appendix B'!$A$1:$E$266,2,FALSE))</f>
        <v>19</v>
      </c>
      <c r="O1075" s="24">
        <f>IF($H1075&gt;265,ROUND($H1075*0.25,0),VLOOKUP($H1075,'Office of Allowances Appendix B'!$A$1:$E$266,3,FALSE))</f>
        <v>32</v>
      </c>
      <c r="P1075" s="24">
        <f>IF($H1075&gt;265,ROUND($H1075*0.4,0),VLOOKUP($H1075,'Office of Allowances Appendix B'!$A$1:$E$266,4,FALSE))</f>
        <v>50</v>
      </c>
      <c r="Q1075" s="24">
        <f t="shared" si="72"/>
        <v>25</v>
      </c>
    </row>
    <row r="1076" spans="1:17" x14ac:dyDescent="0.3">
      <c r="A1076" s="80" t="s">
        <v>2149</v>
      </c>
      <c r="B1076" s="80" t="s">
        <v>2155</v>
      </c>
      <c r="C1076" s="80" t="s">
        <v>2156</v>
      </c>
      <c r="D1076" s="80"/>
      <c r="E1076" s="81">
        <v>46023</v>
      </c>
      <c r="F1076" s="81">
        <v>46132</v>
      </c>
      <c r="G1076" s="80">
        <v>303</v>
      </c>
      <c r="H1076" s="80">
        <v>161</v>
      </c>
      <c r="I1076" s="80">
        <f t="shared" si="71"/>
        <v>464</v>
      </c>
      <c r="J1076" s="82">
        <v>46143</v>
      </c>
      <c r="K1076" s="80"/>
      <c r="L1076" s="80">
        <v>11676</v>
      </c>
      <c r="N1076" s="24">
        <f>IF($H1076&gt;265,ROUND($H1076*0.15,0),VLOOKUP($H1076,'Office of Allowances Appendix B'!$A$1:$E$266,2,FALSE))</f>
        <v>24</v>
      </c>
      <c r="O1076" s="24">
        <f>IF($H1076&gt;265,ROUND($H1076*0.25,0),VLOOKUP($H1076,'Office of Allowances Appendix B'!$A$1:$E$266,3,FALSE))</f>
        <v>40</v>
      </c>
      <c r="P1076" s="24">
        <f>IF($H1076&gt;265,ROUND($H1076*0.4,0),VLOOKUP($H1076,'Office of Allowances Appendix B'!$A$1:$E$266,4,FALSE))</f>
        <v>65</v>
      </c>
      <c r="Q1076" s="24">
        <f t="shared" si="72"/>
        <v>32</v>
      </c>
    </row>
    <row r="1077" spans="1:17" x14ac:dyDescent="0.3">
      <c r="A1077" s="80" t="s">
        <v>2149</v>
      </c>
      <c r="B1077" s="80" t="s">
        <v>2155</v>
      </c>
      <c r="C1077" s="80" t="s">
        <v>2156</v>
      </c>
      <c r="D1077" s="80" t="s">
        <v>113</v>
      </c>
      <c r="E1077" s="81">
        <v>46133</v>
      </c>
      <c r="F1077" s="81">
        <v>46370</v>
      </c>
      <c r="G1077" s="80">
        <v>240</v>
      </c>
      <c r="H1077" s="80">
        <v>155</v>
      </c>
      <c r="I1077" s="80">
        <f t="shared" si="71"/>
        <v>395</v>
      </c>
      <c r="J1077" s="82">
        <v>46143</v>
      </c>
      <c r="K1077" s="80"/>
      <c r="L1077" s="80">
        <v>11676</v>
      </c>
      <c r="N1077" s="24">
        <f>IF($H1077&gt;265,ROUND($H1077*0.15,0),VLOOKUP($H1077,'Office of Allowances Appendix B'!$A$1:$E$266,2,FALSE))</f>
        <v>23</v>
      </c>
      <c r="O1077" s="24">
        <f>IF($H1077&gt;265,ROUND($H1077*0.25,0),VLOOKUP($H1077,'Office of Allowances Appendix B'!$A$1:$E$266,3,FALSE))</f>
        <v>39</v>
      </c>
      <c r="P1077" s="24">
        <f>IF($H1077&gt;265,ROUND($H1077*0.4,0),VLOOKUP($H1077,'Office of Allowances Appendix B'!$A$1:$E$266,4,FALSE))</f>
        <v>62</v>
      </c>
      <c r="Q1077" s="24">
        <f t="shared" si="72"/>
        <v>31</v>
      </c>
    </row>
    <row r="1078" spans="1:17" x14ac:dyDescent="0.3">
      <c r="A1078" s="80" t="s">
        <v>2149</v>
      </c>
      <c r="B1078" s="80" t="s">
        <v>2155</v>
      </c>
      <c r="C1078" s="80" t="s">
        <v>2156</v>
      </c>
      <c r="D1078" s="80" t="s">
        <v>140</v>
      </c>
      <c r="E1078" s="81">
        <v>46371</v>
      </c>
      <c r="F1078" s="81">
        <v>46387</v>
      </c>
      <c r="G1078" s="80">
        <v>303</v>
      </c>
      <c r="H1078" s="80">
        <v>161</v>
      </c>
      <c r="I1078" s="80">
        <f t="shared" si="71"/>
        <v>464</v>
      </c>
      <c r="J1078" s="82">
        <v>46143</v>
      </c>
      <c r="K1078" s="80"/>
      <c r="L1078" s="80">
        <v>11676</v>
      </c>
      <c r="N1078" s="24">
        <f>IF($H1078&gt;265,ROUND($H1078*0.15,0),VLOOKUP($H1078,'Office of Allowances Appendix B'!$A$1:$E$266,2,FALSE))</f>
        <v>24</v>
      </c>
      <c r="O1078" s="24">
        <f>IF($H1078&gt;265,ROUND($H1078*0.25,0),VLOOKUP($H1078,'Office of Allowances Appendix B'!$A$1:$E$266,3,FALSE))</f>
        <v>40</v>
      </c>
      <c r="P1078" s="24">
        <f>IF($H1078&gt;265,ROUND($H1078*0.4,0),VLOOKUP($H1078,'Office of Allowances Appendix B'!$A$1:$E$266,4,FALSE))</f>
        <v>65</v>
      </c>
      <c r="Q1078" s="24">
        <f t="shared" si="72"/>
        <v>32</v>
      </c>
    </row>
    <row r="1079" spans="1:17" x14ac:dyDescent="0.3">
      <c r="A1079" s="80" t="s">
        <v>2157</v>
      </c>
      <c r="B1079" s="80" t="s">
        <v>109</v>
      </c>
      <c r="C1079" s="80" t="s">
        <v>2158</v>
      </c>
      <c r="D1079" s="80" t="s">
        <v>113</v>
      </c>
      <c r="E1079" s="81">
        <v>46023</v>
      </c>
      <c r="F1079" s="81">
        <v>46387</v>
      </c>
      <c r="G1079" s="80">
        <v>189</v>
      </c>
      <c r="H1079" s="80">
        <v>101</v>
      </c>
      <c r="I1079" s="80">
        <f t="shared" si="71"/>
        <v>290</v>
      </c>
      <c r="J1079" s="82">
        <v>46143</v>
      </c>
      <c r="K1079" s="80"/>
      <c r="L1079" s="80">
        <v>11786</v>
      </c>
      <c r="N1079" s="24">
        <f>IF($H1079&gt;265,ROUND($H1079*0.15,0),VLOOKUP($H1079,'Office of Allowances Appendix B'!$A$1:$E$266,2,FALSE))</f>
        <v>15</v>
      </c>
      <c r="O1079" s="24">
        <f>IF($H1079&gt;265,ROUND($H1079*0.25,0),VLOOKUP($H1079,'Office of Allowances Appendix B'!$A$1:$E$266,3,FALSE))</f>
        <v>25</v>
      </c>
      <c r="P1079" s="24">
        <f>IF($H1079&gt;265,ROUND($H1079*0.4,0),VLOOKUP($H1079,'Office of Allowances Appendix B'!$A$1:$E$266,4,FALSE))</f>
        <v>41</v>
      </c>
      <c r="Q1079" s="24">
        <f t="shared" si="72"/>
        <v>20</v>
      </c>
    </row>
    <row r="1080" spans="1:17" x14ac:dyDescent="0.3">
      <c r="A1080" s="80" t="s">
        <v>2157</v>
      </c>
      <c r="B1080" s="80" t="s">
        <v>2159</v>
      </c>
      <c r="C1080" s="80" t="s">
        <v>2160</v>
      </c>
      <c r="D1080" s="80" t="s">
        <v>113</v>
      </c>
      <c r="E1080" s="81">
        <v>46023</v>
      </c>
      <c r="F1080" s="81">
        <v>46387</v>
      </c>
      <c r="G1080" s="80">
        <v>165</v>
      </c>
      <c r="H1080" s="80">
        <v>134</v>
      </c>
      <c r="I1080" s="80">
        <f t="shared" si="71"/>
        <v>299</v>
      </c>
      <c r="J1080" s="82">
        <v>46143</v>
      </c>
      <c r="K1080" s="80"/>
      <c r="L1080" s="80">
        <v>10227</v>
      </c>
      <c r="N1080" s="24">
        <f>IF($H1080&gt;265,ROUND($H1080*0.15,0),VLOOKUP($H1080,'Office of Allowances Appendix B'!$A$1:$E$266,2,FALSE))</f>
        <v>20</v>
      </c>
      <c r="O1080" s="24">
        <f>IF($H1080&gt;265,ROUND($H1080*0.25,0),VLOOKUP($H1080,'Office of Allowances Appendix B'!$A$1:$E$266,3,FALSE))</f>
        <v>34</v>
      </c>
      <c r="P1080" s="24">
        <f>IF($H1080&gt;265,ROUND($H1080*0.4,0),VLOOKUP($H1080,'Office of Allowances Appendix B'!$A$1:$E$266,4,FALSE))</f>
        <v>53</v>
      </c>
      <c r="Q1080" s="24">
        <f t="shared" si="72"/>
        <v>27</v>
      </c>
    </row>
    <row r="1081" spans="1:17" x14ac:dyDescent="0.3">
      <c r="A1081" s="80" t="s">
        <v>2161</v>
      </c>
      <c r="B1081" s="80" t="s">
        <v>109</v>
      </c>
      <c r="C1081" s="80" t="s">
        <v>2162</v>
      </c>
      <c r="D1081" s="80" t="s">
        <v>113</v>
      </c>
      <c r="E1081" s="81">
        <v>46023</v>
      </c>
      <c r="F1081" s="81">
        <v>46387</v>
      </c>
      <c r="G1081" s="80">
        <v>20</v>
      </c>
      <c r="H1081" s="80">
        <v>13</v>
      </c>
      <c r="I1081" s="80">
        <f t="shared" si="71"/>
        <v>33</v>
      </c>
      <c r="J1081" s="82">
        <v>34213</v>
      </c>
      <c r="K1081" s="80"/>
      <c r="L1081" s="80">
        <v>11959</v>
      </c>
      <c r="N1081" s="24">
        <f>IF($H1081&gt;265,ROUND($H1081*0.15,0),VLOOKUP($H1081,'Office of Allowances Appendix B'!$A$1:$E$266,2,FALSE))</f>
        <v>2</v>
      </c>
      <c r="O1081" s="24">
        <f>IF($H1081&gt;265,ROUND($H1081*0.25,0),VLOOKUP($H1081,'Office of Allowances Appendix B'!$A$1:$E$266,3,FALSE))</f>
        <v>3</v>
      </c>
      <c r="P1081" s="24">
        <f>IF($H1081&gt;265,ROUND($H1081*0.4,0),VLOOKUP($H1081,'Office of Allowances Appendix B'!$A$1:$E$266,4,FALSE))</f>
        <v>5</v>
      </c>
      <c r="Q1081" s="24">
        <f t="shared" si="72"/>
        <v>3</v>
      </c>
    </row>
    <row r="1082" spans="1:17" x14ac:dyDescent="0.3">
      <c r="A1082" s="80" t="s">
        <v>2161</v>
      </c>
      <c r="B1082" s="80" t="s">
        <v>2163</v>
      </c>
      <c r="C1082" s="80" t="s">
        <v>2164</v>
      </c>
      <c r="D1082" s="80" t="s">
        <v>113</v>
      </c>
      <c r="E1082" s="81">
        <v>46023</v>
      </c>
      <c r="F1082" s="81">
        <v>46387</v>
      </c>
      <c r="G1082" s="80">
        <v>168</v>
      </c>
      <c r="H1082" s="80">
        <v>133</v>
      </c>
      <c r="I1082" s="80">
        <f t="shared" si="71"/>
        <v>301</v>
      </c>
      <c r="J1082" s="82">
        <v>45689</v>
      </c>
      <c r="K1082" s="80"/>
      <c r="L1082" s="80">
        <v>11707</v>
      </c>
      <c r="N1082" s="24">
        <f>IF($H1082&gt;265,ROUND($H1082*0.15,0),VLOOKUP($H1082,'Office of Allowances Appendix B'!$A$1:$E$266,2,FALSE))</f>
        <v>20</v>
      </c>
      <c r="O1082" s="24">
        <f>IF($H1082&gt;265,ROUND($H1082*0.25,0),VLOOKUP($H1082,'Office of Allowances Appendix B'!$A$1:$E$266,3,FALSE))</f>
        <v>33</v>
      </c>
      <c r="P1082" s="24">
        <f>IF($H1082&gt;265,ROUND($H1082*0.4,0),VLOOKUP($H1082,'Office of Allowances Appendix B'!$A$1:$E$266,4,FALSE))</f>
        <v>53</v>
      </c>
      <c r="Q1082" s="24">
        <f t="shared" si="72"/>
        <v>27</v>
      </c>
    </row>
    <row r="1083" spans="1:17" x14ac:dyDescent="0.3">
      <c r="A1083" s="80" t="s">
        <v>2161</v>
      </c>
      <c r="B1083" s="80" t="s">
        <v>2165</v>
      </c>
      <c r="C1083" s="80" t="s">
        <v>2166</v>
      </c>
      <c r="D1083" s="80" t="s">
        <v>113</v>
      </c>
      <c r="E1083" s="81">
        <v>46023</v>
      </c>
      <c r="F1083" s="81">
        <v>46387</v>
      </c>
      <c r="G1083" s="80">
        <v>190</v>
      </c>
      <c r="H1083" s="80">
        <v>103</v>
      </c>
      <c r="I1083" s="80">
        <f t="shared" si="71"/>
        <v>293</v>
      </c>
      <c r="J1083" s="82">
        <v>42856</v>
      </c>
      <c r="K1083" s="80"/>
      <c r="L1083" s="80">
        <v>11708</v>
      </c>
      <c r="N1083" s="24">
        <f>IF($H1083&gt;265,ROUND($H1083*0.15,0),VLOOKUP($H1083,'Office of Allowances Appendix B'!$A$1:$E$266,2,FALSE))</f>
        <v>15</v>
      </c>
      <c r="O1083" s="24">
        <f>IF($H1083&gt;265,ROUND($H1083*0.25,0),VLOOKUP($H1083,'Office of Allowances Appendix B'!$A$1:$E$266,3,FALSE))</f>
        <v>26</v>
      </c>
      <c r="P1083" s="24">
        <f>IF($H1083&gt;265,ROUND($H1083*0.4,0),VLOOKUP($H1083,'Office of Allowances Appendix B'!$A$1:$E$266,4,FALSE))</f>
        <v>41</v>
      </c>
      <c r="Q1083" s="24">
        <f t="shared" si="72"/>
        <v>21</v>
      </c>
    </row>
    <row r="1084" spans="1:17" x14ac:dyDescent="0.3">
      <c r="A1084" s="80" t="s">
        <v>2161</v>
      </c>
      <c r="B1084" s="80" t="s">
        <v>2167</v>
      </c>
      <c r="C1084" s="80" t="s">
        <v>2168</v>
      </c>
      <c r="D1084" s="80" t="s">
        <v>113</v>
      </c>
      <c r="E1084" s="81">
        <v>46023</v>
      </c>
      <c r="F1084" s="81">
        <v>46387</v>
      </c>
      <c r="G1084" s="80">
        <v>267</v>
      </c>
      <c r="H1084" s="80">
        <v>111</v>
      </c>
      <c r="I1084" s="80">
        <f t="shared" si="71"/>
        <v>378</v>
      </c>
      <c r="J1084" s="82">
        <v>42856</v>
      </c>
      <c r="K1084" s="80"/>
      <c r="L1084" s="80">
        <v>11709</v>
      </c>
      <c r="N1084" s="24">
        <f>IF($H1084&gt;265,ROUND($H1084*0.15,0),VLOOKUP($H1084,'Office of Allowances Appendix B'!$A$1:$E$266,2,FALSE))</f>
        <v>17</v>
      </c>
      <c r="O1084" s="24">
        <f>IF($H1084&gt;265,ROUND($H1084*0.25,0),VLOOKUP($H1084,'Office of Allowances Appendix B'!$A$1:$E$266,3,FALSE))</f>
        <v>28</v>
      </c>
      <c r="P1084" s="24">
        <f>IF($H1084&gt;265,ROUND($H1084*0.4,0),VLOOKUP($H1084,'Office of Allowances Appendix B'!$A$1:$E$266,4,FALSE))</f>
        <v>44</v>
      </c>
      <c r="Q1084" s="24">
        <f t="shared" si="72"/>
        <v>22</v>
      </c>
    </row>
    <row r="1085" spans="1:17" x14ac:dyDescent="0.3">
      <c r="A1085" s="80" t="s">
        <v>2169</v>
      </c>
      <c r="B1085" s="80" t="s">
        <v>109</v>
      </c>
      <c r="C1085" s="80" t="s">
        <v>2170</v>
      </c>
      <c r="D1085" s="80" t="s">
        <v>113</v>
      </c>
      <c r="E1085" s="81">
        <v>46023</v>
      </c>
      <c r="F1085" s="81">
        <v>46387</v>
      </c>
      <c r="G1085" s="80">
        <v>278</v>
      </c>
      <c r="H1085" s="80">
        <v>206</v>
      </c>
      <c r="I1085" s="80">
        <f t="shared" si="71"/>
        <v>484</v>
      </c>
      <c r="J1085" s="82">
        <v>46143</v>
      </c>
      <c r="K1085" s="80" t="s">
        <v>2299</v>
      </c>
      <c r="L1085" s="80">
        <v>11887</v>
      </c>
      <c r="N1085" s="24">
        <f>IF($H1085&gt;265,ROUND($H1085*0.15,0),VLOOKUP($H1085,'Office of Allowances Appendix B'!$A$1:$E$266,2,FALSE))</f>
        <v>31</v>
      </c>
      <c r="O1085" s="24">
        <f>IF($H1085&gt;265,ROUND($H1085*0.25,0),VLOOKUP($H1085,'Office of Allowances Appendix B'!$A$1:$E$266,3,FALSE))</f>
        <v>52</v>
      </c>
      <c r="P1085" s="24">
        <f>IF($H1085&gt;265,ROUND($H1085*0.4,0),VLOOKUP($H1085,'Office of Allowances Appendix B'!$A$1:$E$266,4,FALSE))</f>
        <v>82</v>
      </c>
      <c r="Q1085" s="24">
        <f t="shared" si="72"/>
        <v>41</v>
      </c>
    </row>
    <row r="1086" spans="1:17" x14ac:dyDescent="0.3">
      <c r="A1086" s="80" t="s">
        <v>2169</v>
      </c>
      <c r="B1086" s="80" t="s">
        <v>2171</v>
      </c>
      <c r="C1086" s="80" t="s">
        <v>2172</v>
      </c>
      <c r="D1086" s="80" t="s">
        <v>113</v>
      </c>
      <c r="E1086" s="81">
        <v>46023</v>
      </c>
      <c r="F1086" s="81">
        <v>46387</v>
      </c>
      <c r="G1086" s="80">
        <v>209</v>
      </c>
      <c r="H1086" s="80">
        <v>101</v>
      </c>
      <c r="I1086" s="80">
        <f t="shared" si="71"/>
        <v>310</v>
      </c>
      <c r="J1086" s="82">
        <v>45444</v>
      </c>
      <c r="K1086" s="80">
        <v>1</v>
      </c>
      <c r="L1086" s="80">
        <v>13430</v>
      </c>
      <c r="N1086" s="24">
        <f>IF($H1086&gt;265,ROUND($H1086*0.15,0),VLOOKUP($H1086,'Office of Allowances Appendix B'!$A$1:$E$266,2,FALSE))</f>
        <v>15</v>
      </c>
      <c r="O1086" s="24">
        <f>IF($H1086&gt;265,ROUND($H1086*0.25,0),VLOOKUP($H1086,'Office of Allowances Appendix B'!$A$1:$E$266,3,FALSE))</f>
        <v>25</v>
      </c>
      <c r="P1086" s="24">
        <f>IF($H1086&gt;265,ROUND($H1086*0.4,0),VLOOKUP($H1086,'Office of Allowances Appendix B'!$A$1:$E$266,4,FALSE))</f>
        <v>41</v>
      </c>
      <c r="Q1086" s="24">
        <f t="shared" si="72"/>
        <v>20</v>
      </c>
    </row>
    <row r="1087" spans="1:17" x14ac:dyDescent="0.3">
      <c r="A1087" s="80" t="s">
        <v>2169</v>
      </c>
      <c r="B1087" s="80" t="s">
        <v>2173</v>
      </c>
      <c r="C1087" s="80" t="s">
        <v>2174</v>
      </c>
      <c r="D1087" s="80" t="s">
        <v>113</v>
      </c>
      <c r="E1087" s="81">
        <v>46023</v>
      </c>
      <c r="F1087" s="81">
        <v>46387</v>
      </c>
      <c r="G1087" s="80">
        <v>240</v>
      </c>
      <c r="H1087" s="80">
        <v>158</v>
      </c>
      <c r="I1087" s="80">
        <f t="shared" si="71"/>
        <v>398</v>
      </c>
      <c r="J1087" s="82">
        <v>46204</v>
      </c>
      <c r="K1087" s="80" t="s">
        <v>2299</v>
      </c>
      <c r="L1087" s="80">
        <v>10099</v>
      </c>
      <c r="N1087" s="24">
        <f>IF($H1087&gt;265,ROUND($H1087*0.15,0),VLOOKUP($H1087,'Office of Allowances Appendix B'!$A$1:$E$266,2,FALSE))</f>
        <v>24</v>
      </c>
      <c r="O1087" s="24">
        <f>IF($H1087&gt;265,ROUND($H1087*0.25,0),VLOOKUP($H1087,'Office of Allowances Appendix B'!$A$1:$E$266,3,FALSE))</f>
        <v>40</v>
      </c>
      <c r="P1087" s="24">
        <f>IF($H1087&gt;265,ROUND($H1087*0.4,0),VLOOKUP($H1087,'Office of Allowances Appendix B'!$A$1:$E$266,4,FALSE))</f>
        <v>63</v>
      </c>
      <c r="Q1087" s="24">
        <f t="shared" si="72"/>
        <v>31</v>
      </c>
    </row>
    <row r="1088" spans="1:17" x14ac:dyDescent="0.3">
      <c r="A1088" s="80" t="s">
        <v>2169</v>
      </c>
      <c r="B1088" s="80" t="s">
        <v>2175</v>
      </c>
      <c r="C1088" s="80" t="s">
        <v>2176</v>
      </c>
      <c r="D1088" s="80" t="s">
        <v>113</v>
      </c>
      <c r="E1088" s="81">
        <v>46023</v>
      </c>
      <c r="F1088" s="81">
        <v>46387</v>
      </c>
      <c r="G1088" s="80">
        <v>276</v>
      </c>
      <c r="H1088" s="80">
        <v>287</v>
      </c>
      <c r="I1088" s="80">
        <f t="shared" si="71"/>
        <v>563</v>
      </c>
      <c r="J1088" s="82">
        <v>46143</v>
      </c>
      <c r="K1088" s="80">
        <v>1</v>
      </c>
      <c r="L1088" s="80">
        <v>10100</v>
      </c>
      <c r="N1088" s="24">
        <f>IF($H1088&gt;265,ROUND($H1088*0.15,0),VLOOKUP($H1088,'Office of Allowances Appendix B'!$A$1:$E$266,2,FALSE))</f>
        <v>43</v>
      </c>
      <c r="O1088" s="24">
        <f>IF($H1088&gt;265,ROUND($H1088*0.25,0),VLOOKUP($H1088,'Office of Allowances Appendix B'!$A$1:$E$266,3,FALSE))</f>
        <v>72</v>
      </c>
      <c r="P1088" s="24">
        <f>IF($H1088&gt;265,ROUND($H1088*0.4,0),VLOOKUP($H1088,'Office of Allowances Appendix B'!$A$1:$E$266,4,FALSE))</f>
        <v>115</v>
      </c>
      <c r="Q1088" s="24">
        <f t="shared" si="72"/>
        <v>57</v>
      </c>
    </row>
    <row r="1089" spans="1:17" x14ac:dyDescent="0.3">
      <c r="A1089" s="80" t="s">
        <v>2169</v>
      </c>
      <c r="B1089" s="80" t="s">
        <v>2177</v>
      </c>
      <c r="C1089" s="80" t="s">
        <v>2178</v>
      </c>
      <c r="D1089" s="80" t="s">
        <v>113</v>
      </c>
      <c r="E1089" s="81">
        <v>46023</v>
      </c>
      <c r="F1089" s="81">
        <v>46387</v>
      </c>
      <c r="G1089" s="80">
        <v>232</v>
      </c>
      <c r="H1089" s="80">
        <v>124</v>
      </c>
      <c r="I1089" s="80">
        <f t="shared" si="71"/>
        <v>356</v>
      </c>
      <c r="J1089" s="82">
        <v>45444</v>
      </c>
      <c r="K1089" s="80">
        <v>1</v>
      </c>
      <c r="L1089" s="80">
        <v>13428</v>
      </c>
      <c r="N1089" s="24">
        <f>IF($H1089&gt;265,ROUND($H1089*0.15,0),VLOOKUP($H1089,'Office of Allowances Appendix B'!$A$1:$E$266,2,FALSE))</f>
        <v>19</v>
      </c>
      <c r="O1089" s="24">
        <f>IF($H1089&gt;265,ROUND($H1089*0.25,0),VLOOKUP($H1089,'Office of Allowances Appendix B'!$A$1:$E$266,3,FALSE))</f>
        <v>31</v>
      </c>
      <c r="P1089" s="24">
        <f>IF($H1089&gt;265,ROUND($H1089*0.4,0),VLOOKUP($H1089,'Office of Allowances Appendix B'!$A$1:$E$266,4,FALSE))</f>
        <v>49</v>
      </c>
      <c r="Q1089" s="24">
        <f t="shared" si="72"/>
        <v>25</v>
      </c>
    </row>
    <row r="1090" spans="1:17" x14ac:dyDescent="0.3">
      <c r="A1090" s="80" t="s">
        <v>2169</v>
      </c>
      <c r="B1090" s="80" t="s">
        <v>2179</v>
      </c>
      <c r="C1090" s="80" t="s">
        <v>2180</v>
      </c>
      <c r="D1090" s="80" t="s">
        <v>113</v>
      </c>
      <c r="E1090" s="81">
        <v>46023</v>
      </c>
      <c r="F1090" s="81">
        <v>46387</v>
      </c>
      <c r="G1090" s="80">
        <v>278</v>
      </c>
      <c r="H1090" s="80">
        <v>206</v>
      </c>
      <c r="I1090" s="80">
        <f t="shared" si="71"/>
        <v>484</v>
      </c>
      <c r="J1090" s="82">
        <v>46143</v>
      </c>
      <c r="K1090" s="80">
        <v>1</v>
      </c>
      <c r="L1090" s="80">
        <v>13433</v>
      </c>
      <c r="N1090" s="24">
        <f>IF($H1090&gt;265,ROUND($H1090*0.15,0),VLOOKUP($H1090,'Office of Allowances Appendix B'!$A$1:$E$266,2,FALSE))</f>
        <v>31</v>
      </c>
      <c r="O1090" s="24">
        <f>IF($H1090&gt;265,ROUND($H1090*0.25,0),VLOOKUP($H1090,'Office of Allowances Appendix B'!$A$1:$E$266,3,FALSE))</f>
        <v>52</v>
      </c>
      <c r="P1090" s="24">
        <f>IF($H1090&gt;265,ROUND($H1090*0.4,0),VLOOKUP($H1090,'Office of Allowances Appendix B'!$A$1:$E$266,4,FALSE))</f>
        <v>82</v>
      </c>
      <c r="Q1090" s="24">
        <f t="shared" si="72"/>
        <v>41</v>
      </c>
    </row>
    <row r="1091" spans="1:17" x14ac:dyDescent="0.3">
      <c r="A1091" s="80" t="s">
        <v>2169</v>
      </c>
      <c r="B1091" s="80" t="s">
        <v>2181</v>
      </c>
      <c r="C1091" s="80" t="s">
        <v>2182</v>
      </c>
      <c r="D1091" s="80" t="s">
        <v>113</v>
      </c>
      <c r="E1091" s="81">
        <v>46023</v>
      </c>
      <c r="F1091" s="81">
        <v>46387</v>
      </c>
      <c r="G1091" s="80">
        <v>261</v>
      </c>
      <c r="H1091" s="80">
        <v>114</v>
      </c>
      <c r="I1091" s="80">
        <f t="shared" si="71"/>
        <v>375</v>
      </c>
      <c r="J1091" s="82">
        <v>45444</v>
      </c>
      <c r="K1091" s="80">
        <v>1</v>
      </c>
      <c r="L1091" s="80">
        <v>13426</v>
      </c>
      <c r="N1091" s="24">
        <f>IF($H1091&gt;265,ROUND($H1091*0.15,0),VLOOKUP($H1091,'Office of Allowances Appendix B'!$A$1:$E$266,2,FALSE))</f>
        <v>17</v>
      </c>
      <c r="O1091" s="24">
        <f>IF($H1091&gt;265,ROUND($H1091*0.25,0),VLOOKUP($H1091,'Office of Allowances Appendix B'!$A$1:$E$266,3,FALSE))</f>
        <v>29</v>
      </c>
      <c r="P1091" s="24">
        <f>IF($H1091&gt;265,ROUND($H1091*0.4,0),VLOOKUP($H1091,'Office of Allowances Appendix B'!$A$1:$E$266,4,FALSE))</f>
        <v>45</v>
      </c>
      <c r="Q1091" s="24">
        <f t="shared" si="72"/>
        <v>23</v>
      </c>
    </row>
    <row r="1092" spans="1:17" x14ac:dyDescent="0.3">
      <c r="A1092" s="80" t="s">
        <v>2169</v>
      </c>
      <c r="B1092" s="80" t="s">
        <v>2183</v>
      </c>
      <c r="C1092" s="80" t="s">
        <v>2184</v>
      </c>
      <c r="D1092" s="80" t="s">
        <v>113</v>
      </c>
      <c r="E1092" s="81">
        <v>46023</v>
      </c>
      <c r="F1092" s="81">
        <v>46387</v>
      </c>
      <c r="G1092" s="80">
        <v>241</v>
      </c>
      <c r="H1092" s="80">
        <v>231</v>
      </c>
      <c r="I1092" s="80">
        <f t="shared" si="71"/>
        <v>472</v>
      </c>
      <c r="J1092" s="82">
        <v>46143</v>
      </c>
      <c r="K1092" s="80">
        <v>1</v>
      </c>
      <c r="L1092" s="80">
        <v>13435</v>
      </c>
      <c r="N1092" s="24">
        <f>IF($H1092&gt;265,ROUND($H1092*0.15,0),VLOOKUP($H1092,'Office of Allowances Appendix B'!$A$1:$E$266,2,FALSE))</f>
        <v>35</v>
      </c>
      <c r="O1092" s="24">
        <f>IF($H1092&gt;265,ROUND($H1092*0.25,0),VLOOKUP($H1092,'Office of Allowances Appendix B'!$A$1:$E$266,3,FALSE))</f>
        <v>58</v>
      </c>
      <c r="P1092" s="24">
        <f>IF($H1092&gt;265,ROUND($H1092*0.4,0),VLOOKUP($H1092,'Office of Allowances Appendix B'!$A$1:$E$266,4,FALSE))</f>
        <v>92</v>
      </c>
      <c r="Q1092" s="24">
        <f t="shared" si="72"/>
        <v>46</v>
      </c>
    </row>
    <row r="1093" spans="1:17" x14ac:dyDescent="0.3">
      <c r="A1093" s="80" t="s">
        <v>2169</v>
      </c>
      <c r="B1093" s="80" t="s">
        <v>2185</v>
      </c>
      <c r="C1093" s="80" t="s">
        <v>2186</v>
      </c>
      <c r="D1093" s="80" t="s">
        <v>113</v>
      </c>
      <c r="E1093" s="81">
        <v>46023</v>
      </c>
      <c r="F1093" s="81">
        <v>46387</v>
      </c>
      <c r="G1093" s="80">
        <v>278</v>
      </c>
      <c r="H1093" s="80">
        <v>268</v>
      </c>
      <c r="I1093" s="80">
        <f t="shared" si="71"/>
        <v>546</v>
      </c>
      <c r="J1093" s="82">
        <v>46143</v>
      </c>
      <c r="K1093" s="80">
        <v>1</v>
      </c>
      <c r="L1093" s="80">
        <v>13434</v>
      </c>
      <c r="N1093" s="24">
        <f>IF($H1093&gt;265,ROUND($H1093*0.15,0),VLOOKUP($H1093,'Office of Allowances Appendix B'!$A$1:$E$266,2,FALSE))</f>
        <v>40</v>
      </c>
      <c r="O1093" s="24">
        <f>IF($H1093&gt;265,ROUND($H1093*0.25,0),VLOOKUP($H1093,'Office of Allowances Appendix B'!$A$1:$E$266,3,FALSE))</f>
        <v>67</v>
      </c>
      <c r="P1093" s="24">
        <f>IF($H1093&gt;265,ROUND($H1093*0.4,0),VLOOKUP($H1093,'Office of Allowances Appendix B'!$A$1:$E$266,4,FALSE))</f>
        <v>107</v>
      </c>
      <c r="Q1093" s="24">
        <f t="shared" si="72"/>
        <v>54</v>
      </c>
    </row>
    <row r="1094" spans="1:17" x14ac:dyDescent="0.3">
      <c r="A1094" s="80" t="s">
        <v>2169</v>
      </c>
      <c r="B1094" s="80" t="s">
        <v>1899</v>
      </c>
      <c r="C1094" s="80" t="s">
        <v>2187</v>
      </c>
      <c r="D1094" s="80" t="s">
        <v>113</v>
      </c>
      <c r="E1094" s="81">
        <v>46023</v>
      </c>
      <c r="F1094" s="81">
        <v>46387</v>
      </c>
      <c r="G1094" s="80">
        <v>249</v>
      </c>
      <c r="H1094" s="80">
        <v>256</v>
      </c>
      <c r="I1094" s="80">
        <f t="shared" si="71"/>
        <v>505</v>
      </c>
      <c r="J1094" s="82">
        <v>46143</v>
      </c>
      <c r="K1094" s="80">
        <v>1</v>
      </c>
      <c r="L1094" s="80">
        <v>13429</v>
      </c>
      <c r="N1094" s="24">
        <f>IF($H1094&gt;265,ROUND($H1094*0.15,0),VLOOKUP($H1094,'Office of Allowances Appendix B'!$A$1:$E$266,2,FALSE))</f>
        <v>38</v>
      </c>
      <c r="O1094" s="24">
        <f>IF($H1094&gt;265,ROUND($H1094*0.25,0),VLOOKUP($H1094,'Office of Allowances Appendix B'!$A$1:$E$266,3,FALSE))</f>
        <v>64</v>
      </c>
      <c r="P1094" s="24">
        <f>IF($H1094&gt;265,ROUND($H1094*0.4,0),VLOOKUP($H1094,'Office of Allowances Appendix B'!$A$1:$E$266,4,FALSE))</f>
        <v>103</v>
      </c>
      <c r="Q1094" s="24">
        <f t="shared" si="72"/>
        <v>51</v>
      </c>
    </row>
    <row r="1095" spans="1:17" x14ac:dyDescent="0.3">
      <c r="A1095" s="80" t="s">
        <v>2188</v>
      </c>
      <c r="B1095" s="80" t="s">
        <v>109</v>
      </c>
      <c r="C1095" s="80" t="s">
        <v>2189</v>
      </c>
      <c r="D1095" s="80" t="s">
        <v>113</v>
      </c>
      <c r="E1095" s="81">
        <v>46023</v>
      </c>
      <c r="F1095" s="81">
        <v>46387</v>
      </c>
      <c r="G1095" s="80">
        <v>151</v>
      </c>
      <c r="H1095" s="80">
        <v>111</v>
      </c>
      <c r="I1095" s="80">
        <f t="shared" si="71"/>
        <v>262</v>
      </c>
      <c r="J1095" s="82">
        <v>45292</v>
      </c>
      <c r="K1095" s="80"/>
      <c r="L1095" s="80">
        <v>11802</v>
      </c>
      <c r="N1095" s="24">
        <f>IF($H1095&gt;265,ROUND($H1095*0.15,0),VLOOKUP($H1095,'Office of Allowances Appendix B'!$A$1:$E$266,2,FALSE))</f>
        <v>17</v>
      </c>
      <c r="O1095" s="24">
        <f>IF($H1095&gt;265,ROUND($H1095*0.25,0),VLOOKUP($H1095,'Office of Allowances Appendix B'!$A$1:$E$266,3,FALSE))</f>
        <v>28</v>
      </c>
      <c r="P1095" s="24">
        <f>IF($H1095&gt;265,ROUND($H1095*0.4,0),VLOOKUP($H1095,'Office of Allowances Appendix B'!$A$1:$E$266,4,FALSE))</f>
        <v>44</v>
      </c>
      <c r="Q1095" s="24">
        <f t="shared" si="72"/>
        <v>22</v>
      </c>
    </row>
    <row r="1096" spans="1:17" x14ac:dyDescent="0.3">
      <c r="A1096" s="80" t="s">
        <v>2188</v>
      </c>
      <c r="B1096" s="80" t="s">
        <v>2315</v>
      </c>
      <c r="C1096" s="80" t="s">
        <v>2316</v>
      </c>
      <c r="D1096" s="80" t="s">
        <v>113</v>
      </c>
      <c r="E1096" s="81">
        <v>46023</v>
      </c>
      <c r="F1096" s="81">
        <v>46387</v>
      </c>
      <c r="G1096" s="80">
        <v>175</v>
      </c>
      <c r="H1096" s="80">
        <v>103</v>
      </c>
      <c r="I1096" s="80">
        <f t="shared" si="71"/>
        <v>278</v>
      </c>
      <c r="J1096" s="82">
        <v>46204</v>
      </c>
      <c r="K1096" s="80"/>
      <c r="L1096" s="80">
        <v>12729</v>
      </c>
      <c r="N1096" s="24">
        <f>IF($H1096&gt;265,ROUND($H1096*0.15,0),VLOOKUP($H1096,'Office of Allowances Appendix B'!$A$1:$E$266,2,FALSE))</f>
        <v>15</v>
      </c>
      <c r="O1096" s="24">
        <f>IF($H1096&gt;265,ROUND($H1096*0.25,0),VLOOKUP($H1096,'Office of Allowances Appendix B'!$A$1:$E$266,3,FALSE))</f>
        <v>26</v>
      </c>
      <c r="P1096" s="24">
        <f>IF($H1096&gt;265,ROUND($H1096*0.4,0),VLOOKUP($H1096,'Office of Allowances Appendix B'!$A$1:$E$266,4,FALSE))</f>
        <v>41</v>
      </c>
      <c r="Q1096" s="24">
        <f t="shared" si="72"/>
        <v>21</v>
      </c>
    </row>
    <row r="1097" spans="1:17" x14ac:dyDescent="0.3">
      <c r="A1097" s="80" t="s">
        <v>2188</v>
      </c>
      <c r="B1097" s="80" t="s">
        <v>2190</v>
      </c>
      <c r="C1097" s="80" t="s">
        <v>2191</v>
      </c>
      <c r="D1097" s="80"/>
      <c r="E1097" s="81">
        <v>46023</v>
      </c>
      <c r="F1097" s="81">
        <v>46061</v>
      </c>
      <c r="G1097" s="80">
        <v>219</v>
      </c>
      <c r="H1097" s="80">
        <v>111</v>
      </c>
      <c r="I1097" s="80">
        <f t="shared" si="71"/>
        <v>330</v>
      </c>
      <c r="J1097" s="82">
        <v>45839</v>
      </c>
      <c r="K1097" s="80"/>
      <c r="L1097" s="80">
        <v>12730</v>
      </c>
      <c r="N1097" s="24">
        <f>IF($H1097&gt;265,ROUND($H1097*0.15,0),VLOOKUP($H1097,'Office of Allowances Appendix B'!$A$1:$E$266,2,FALSE))</f>
        <v>17</v>
      </c>
      <c r="O1097" s="24">
        <f>IF($H1097&gt;265,ROUND($H1097*0.25,0),VLOOKUP($H1097,'Office of Allowances Appendix B'!$A$1:$E$266,3,FALSE))</f>
        <v>28</v>
      </c>
      <c r="P1097" s="24">
        <f>IF($H1097&gt;265,ROUND($H1097*0.4,0),VLOOKUP($H1097,'Office of Allowances Appendix B'!$A$1:$E$266,4,FALSE))</f>
        <v>44</v>
      </c>
      <c r="Q1097" s="24">
        <f t="shared" si="72"/>
        <v>22</v>
      </c>
    </row>
    <row r="1098" spans="1:17" x14ac:dyDescent="0.3">
      <c r="A1098" s="80" t="s">
        <v>2188</v>
      </c>
      <c r="B1098" s="80" t="s">
        <v>2190</v>
      </c>
      <c r="C1098" s="80" t="s">
        <v>2191</v>
      </c>
      <c r="D1098" s="80" t="s">
        <v>113</v>
      </c>
      <c r="E1098" s="81">
        <v>46062</v>
      </c>
      <c r="F1098" s="81">
        <v>46374</v>
      </c>
      <c r="G1098" s="80">
        <v>162</v>
      </c>
      <c r="H1098" s="80">
        <v>105</v>
      </c>
      <c r="I1098" s="80">
        <f t="shared" si="71"/>
        <v>267</v>
      </c>
      <c r="J1098" s="82">
        <v>45839</v>
      </c>
      <c r="K1098" s="80"/>
      <c r="L1098" s="80">
        <v>12730</v>
      </c>
      <c r="N1098" s="24">
        <f>IF($H1098&gt;265,ROUND($H1098*0.15,0),VLOOKUP($H1098,'Office of Allowances Appendix B'!$A$1:$E$266,2,FALSE))</f>
        <v>16</v>
      </c>
      <c r="O1098" s="24">
        <f>IF($H1098&gt;265,ROUND($H1098*0.25,0),VLOOKUP($H1098,'Office of Allowances Appendix B'!$A$1:$E$266,3,FALSE))</f>
        <v>26</v>
      </c>
      <c r="P1098" s="24">
        <f>IF($H1098&gt;265,ROUND($H1098*0.4,0),VLOOKUP($H1098,'Office of Allowances Appendix B'!$A$1:$E$266,4,FALSE))</f>
        <v>42</v>
      </c>
      <c r="Q1098" s="24">
        <f t="shared" si="72"/>
        <v>21</v>
      </c>
    </row>
    <row r="1099" spans="1:17" x14ac:dyDescent="0.3">
      <c r="A1099" s="80" t="s">
        <v>2188</v>
      </c>
      <c r="B1099" s="80" t="s">
        <v>2190</v>
      </c>
      <c r="C1099" s="80" t="s">
        <v>2191</v>
      </c>
      <c r="D1099" s="80" t="s">
        <v>140</v>
      </c>
      <c r="E1099" s="81">
        <v>46375</v>
      </c>
      <c r="F1099" s="81">
        <v>46387</v>
      </c>
      <c r="G1099" s="80">
        <v>219</v>
      </c>
      <c r="H1099" s="80">
        <v>111</v>
      </c>
      <c r="I1099" s="80">
        <f t="shared" si="71"/>
        <v>330</v>
      </c>
      <c r="J1099" s="82">
        <v>45839</v>
      </c>
      <c r="K1099" s="80"/>
      <c r="L1099" s="80">
        <v>12730</v>
      </c>
      <c r="N1099" s="24">
        <f>IF($H1099&gt;265,ROUND($H1099*0.15,0),VLOOKUP($H1099,'Office of Allowances Appendix B'!$A$1:$E$266,2,FALSE))</f>
        <v>17</v>
      </c>
      <c r="O1099" s="24">
        <f>IF($H1099&gt;265,ROUND($H1099*0.25,0),VLOOKUP($H1099,'Office of Allowances Appendix B'!$A$1:$E$266,3,FALSE))</f>
        <v>28</v>
      </c>
      <c r="P1099" s="24">
        <f>IF($H1099&gt;265,ROUND($H1099*0.4,0),VLOOKUP($H1099,'Office of Allowances Appendix B'!$A$1:$E$266,4,FALSE))</f>
        <v>44</v>
      </c>
      <c r="Q1099" s="24">
        <f t="shared" ref="Q1099" si="73">H1099-SUM(N1099:P1099)</f>
        <v>22</v>
      </c>
    </row>
    <row r="1100" spans="1:17" x14ac:dyDescent="0.3">
      <c r="A1100" s="80" t="s">
        <v>2188</v>
      </c>
      <c r="B1100" s="80" t="s">
        <v>2192</v>
      </c>
      <c r="C1100" s="80" t="s">
        <v>2193</v>
      </c>
      <c r="D1100" s="80" t="s">
        <v>113</v>
      </c>
      <c r="E1100" s="81">
        <v>46023</v>
      </c>
      <c r="F1100" s="81">
        <v>46387</v>
      </c>
      <c r="G1100" s="80">
        <v>236</v>
      </c>
      <c r="H1100" s="80">
        <v>126</v>
      </c>
      <c r="I1100" s="80">
        <f t="shared" si="71"/>
        <v>362</v>
      </c>
      <c r="J1100" s="82">
        <v>45778</v>
      </c>
      <c r="K1100" s="80"/>
      <c r="L1100" s="80">
        <v>10314</v>
      </c>
      <c r="N1100" s="24">
        <f>IF($H1100&gt;265,ROUND($H1100*0.15,0),VLOOKUP($H1100,'Office of Allowances Appendix B'!$A$1:$E$266,2,FALSE))</f>
        <v>19</v>
      </c>
      <c r="O1100" s="24">
        <f>IF($H1100&gt;265,ROUND($H1100*0.25,0),VLOOKUP($H1100,'Office of Allowances Appendix B'!$A$1:$E$266,3,FALSE))</f>
        <v>32</v>
      </c>
      <c r="P1100" s="24">
        <f>IF($H1100&gt;265,ROUND($H1100*0.4,0),VLOOKUP($H1100,'Office of Allowances Appendix B'!$A$1:$E$266,4,FALSE))</f>
        <v>50</v>
      </c>
      <c r="Q1100" s="24">
        <f t="shared" si="72"/>
        <v>25</v>
      </c>
    </row>
    <row r="1101" spans="1:17" x14ac:dyDescent="0.3">
      <c r="A1101" s="80" t="s">
        <v>2188</v>
      </c>
      <c r="B1101" s="80" t="s">
        <v>2194</v>
      </c>
      <c r="C1101" s="80" t="s">
        <v>2195</v>
      </c>
      <c r="D1101" s="80" t="s">
        <v>113</v>
      </c>
      <c r="E1101" s="81">
        <v>46023</v>
      </c>
      <c r="F1101" s="81">
        <v>46387</v>
      </c>
      <c r="G1101" s="80">
        <v>222</v>
      </c>
      <c r="H1101" s="80">
        <v>117</v>
      </c>
      <c r="I1101" s="80">
        <f t="shared" si="71"/>
        <v>339</v>
      </c>
      <c r="J1101" s="82">
        <v>46204</v>
      </c>
      <c r="K1101" s="80"/>
      <c r="L1101" s="80">
        <v>12631</v>
      </c>
      <c r="N1101" s="24">
        <f>IF($H1101&gt;265,ROUND($H1101*0.15,0),VLOOKUP($H1101,'Office of Allowances Appendix B'!$A$1:$E$266,2,FALSE))</f>
        <v>18</v>
      </c>
      <c r="O1101" s="24">
        <f>IF($H1101&gt;265,ROUND($H1101*0.25,0),VLOOKUP($H1101,'Office of Allowances Appendix B'!$A$1:$E$266,3,FALSE))</f>
        <v>29</v>
      </c>
      <c r="P1101" s="24">
        <f>IF($H1101&gt;265,ROUND($H1101*0.4,0),VLOOKUP($H1101,'Office of Allowances Appendix B'!$A$1:$E$266,4,FALSE))</f>
        <v>47</v>
      </c>
      <c r="Q1101" s="24">
        <f t="shared" si="72"/>
        <v>23</v>
      </c>
    </row>
    <row r="1102" spans="1:17" x14ac:dyDescent="0.3">
      <c r="A1102" s="80" t="s">
        <v>2188</v>
      </c>
      <c r="B1102" s="80" t="s">
        <v>2300</v>
      </c>
      <c r="C1102" s="80" t="s">
        <v>2301</v>
      </c>
      <c r="D1102" s="80" t="s">
        <v>113</v>
      </c>
      <c r="E1102" s="81">
        <v>46023</v>
      </c>
      <c r="F1102" s="81">
        <v>46387</v>
      </c>
      <c r="G1102" s="80">
        <v>180</v>
      </c>
      <c r="H1102" s="80">
        <v>83</v>
      </c>
      <c r="I1102" s="80">
        <f t="shared" si="71"/>
        <v>263</v>
      </c>
      <c r="J1102" s="82">
        <v>46023</v>
      </c>
      <c r="K1102" s="80"/>
      <c r="L1102" s="80">
        <v>91204</v>
      </c>
      <c r="N1102" s="24">
        <f>IF($H1102&gt;265,ROUND($H1102*0.15,0),VLOOKUP($H1102,'Office of Allowances Appendix B'!$A$1:$E$266,2,FALSE))</f>
        <v>12</v>
      </c>
      <c r="O1102" s="24">
        <f>IF($H1102&gt;265,ROUND($H1102*0.25,0),VLOOKUP($H1102,'Office of Allowances Appendix B'!$A$1:$E$266,3,FALSE))</f>
        <v>21</v>
      </c>
      <c r="P1102" s="24">
        <f>IF($H1102&gt;265,ROUND($H1102*0.4,0),VLOOKUP($H1102,'Office of Allowances Appendix B'!$A$1:$E$266,4,FALSE))</f>
        <v>33</v>
      </c>
      <c r="Q1102" s="24">
        <f t="shared" ref="Q1102" si="74">H1102-SUM(N1102:P1102)</f>
        <v>17</v>
      </c>
    </row>
    <row r="1103" spans="1:17" x14ac:dyDescent="0.3">
      <c r="A1103" s="80" t="s">
        <v>2196</v>
      </c>
      <c r="B1103" s="80" t="s">
        <v>2197</v>
      </c>
      <c r="C1103" s="80" t="s">
        <v>2198</v>
      </c>
      <c r="D1103" s="80"/>
      <c r="E1103" s="81">
        <v>46023</v>
      </c>
      <c r="F1103" s="81">
        <v>46126</v>
      </c>
      <c r="G1103" s="80">
        <v>192</v>
      </c>
      <c r="H1103" s="80">
        <v>105</v>
      </c>
      <c r="I1103" s="80">
        <f t="shared" si="71"/>
        <v>297</v>
      </c>
      <c r="J1103" s="82">
        <v>40391</v>
      </c>
      <c r="K1103" s="80"/>
      <c r="L1103" s="80">
        <v>19017</v>
      </c>
      <c r="N1103" s="24">
        <f>IF($H1103&gt;265,ROUND($H1103*0.15,0),VLOOKUP($H1103,'Office of Allowances Appendix B'!$A$1:$E$266,2,FALSE))</f>
        <v>16</v>
      </c>
      <c r="O1103" s="24">
        <f>IF($H1103&gt;265,ROUND($H1103*0.25,0),VLOOKUP($H1103,'Office of Allowances Appendix B'!$A$1:$E$266,3,FALSE))</f>
        <v>26</v>
      </c>
      <c r="P1103" s="24">
        <f>IF($H1103&gt;265,ROUND($H1103*0.4,0),VLOOKUP($H1103,'Office of Allowances Appendix B'!$A$1:$E$266,4,FALSE))</f>
        <v>42</v>
      </c>
      <c r="Q1103" s="24">
        <f t="shared" si="72"/>
        <v>21</v>
      </c>
    </row>
    <row r="1104" spans="1:17" x14ac:dyDescent="0.3">
      <c r="A1104" s="80" t="s">
        <v>2196</v>
      </c>
      <c r="B1104" s="80" t="s">
        <v>2197</v>
      </c>
      <c r="C1104" s="80" t="s">
        <v>2198</v>
      </c>
      <c r="D1104" s="80" t="s">
        <v>113</v>
      </c>
      <c r="E1104" s="81">
        <v>46127</v>
      </c>
      <c r="F1104" s="81">
        <v>46370</v>
      </c>
      <c r="G1104" s="80">
        <v>138</v>
      </c>
      <c r="H1104" s="80">
        <v>100</v>
      </c>
      <c r="I1104" s="80">
        <f t="shared" si="71"/>
        <v>238</v>
      </c>
      <c r="J1104" s="82">
        <v>40391</v>
      </c>
      <c r="K1104" s="80"/>
      <c r="L1104" s="80">
        <v>19017</v>
      </c>
      <c r="N1104" s="24">
        <f>IF($H1104&gt;265,ROUND($H1104*0.15,0),VLOOKUP($H1104,'Office of Allowances Appendix B'!$A$1:$E$266,2,FALSE))</f>
        <v>15</v>
      </c>
      <c r="O1104" s="24">
        <f>IF($H1104&gt;265,ROUND($H1104*0.25,0),VLOOKUP($H1104,'Office of Allowances Appendix B'!$A$1:$E$266,3,FALSE))</f>
        <v>25</v>
      </c>
      <c r="P1104" s="24">
        <f>IF($H1104&gt;265,ROUND($H1104*0.4,0),VLOOKUP($H1104,'Office of Allowances Appendix B'!$A$1:$E$266,4,FALSE))</f>
        <v>40</v>
      </c>
      <c r="Q1104" s="24">
        <f t="shared" si="72"/>
        <v>20</v>
      </c>
    </row>
    <row r="1105" spans="1:17" x14ac:dyDescent="0.3">
      <c r="A1105" s="80" t="s">
        <v>2196</v>
      </c>
      <c r="B1105" s="80" t="s">
        <v>2197</v>
      </c>
      <c r="C1105" s="80" t="s">
        <v>2198</v>
      </c>
      <c r="D1105" s="80" t="s">
        <v>140</v>
      </c>
      <c r="E1105" s="81">
        <v>46371</v>
      </c>
      <c r="F1105" s="81">
        <v>46387</v>
      </c>
      <c r="G1105" s="80">
        <v>192</v>
      </c>
      <c r="H1105" s="80">
        <v>105</v>
      </c>
      <c r="I1105" s="80">
        <f t="shared" si="71"/>
        <v>297</v>
      </c>
      <c r="J1105" s="82">
        <v>40391</v>
      </c>
      <c r="K1105" s="80"/>
      <c r="L1105" s="80">
        <v>19017</v>
      </c>
      <c r="N1105" s="24">
        <f>IF($H1105&gt;265,ROUND($H1105*0.15,0),VLOOKUP($H1105,'Office of Allowances Appendix B'!$A$1:$E$266,2,FALSE))</f>
        <v>16</v>
      </c>
      <c r="O1105" s="24">
        <f>IF($H1105&gt;265,ROUND($H1105*0.25,0),VLOOKUP($H1105,'Office of Allowances Appendix B'!$A$1:$E$266,3,FALSE))</f>
        <v>26</v>
      </c>
      <c r="P1105" s="24">
        <f>IF($H1105&gt;265,ROUND($H1105*0.4,0),VLOOKUP($H1105,'Office of Allowances Appendix B'!$A$1:$E$266,4,FALSE))</f>
        <v>42</v>
      </c>
      <c r="Q1105" s="24">
        <f t="shared" si="72"/>
        <v>21</v>
      </c>
    </row>
    <row r="1106" spans="1:17" x14ac:dyDescent="0.3">
      <c r="A1106" s="80" t="s">
        <v>2199</v>
      </c>
      <c r="B1106" s="80" t="s">
        <v>2200</v>
      </c>
      <c r="C1106" s="80" t="s">
        <v>2201</v>
      </c>
      <c r="D1106" s="80" t="s">
        <v>113</v>
      </c>
      <c r="E1106" s="81">
        <v>46023</v>
      </c>
      <c r="F1106" s="81">
        <v>46387</v>
      </c>
      <c r="G1106" s="80">
        <v>212</v>
      </c>
      <c r="H1106" s="80">
        <v>137</v>
      </c>
      <c r="I1106" s="80">
        <f t="shared" si="71"/>
        <v>349</v>
      </c>
      <c r="J1106" s="82">
        <v>46113</v>
      </c>
      <c r="K1106" s="80"/>
      <c r="L1106" s="80">
        <v>11710</v>
      </c>
      <c r="N1106" s="24">
        <f>IF($H1106&gt;265,ROUND($H1106*0.15,0),VLOOKUP($H1106,'Office of Allowances Appendix B'!$A$1:$E$266,2,FALSE))</f>
        <v>21</v>
      </c>
      <c r="O1106" s="24">
        <f>IF($H1106&gt;265,ROUND($H1106*0.25,0),VLOOKUP($H1106,'Office of Allowances Appendix B'!$A$1:$E$266,3,FALSE))</f>
        <v>34</v>
      </c>
      <c r="P1106" s="24">
        <f>IF($H1106&gt;265,ROUND($H1106*0.4,0),VLOOKUP($H1106,'Office of Allowances Appendix B'!$A$1:$E$266,4,FALSE))</f>
        <v>55</v>
      </c>
      <c r="Q1106" s="24">
        <f t="shared" si="72"/>
        <v>27</v>
      </c>
    </row>
    <row r="1107" spans="1:17" x14ac:dyDescent="0.3">
      <c r="A1107" s="80" t="s">
        <v>2202</v>
      </c>
      <c r="B1107" s="80" t="s">
        <v>109</v>
      </c>
      <c r="C1107" s="80" t="s">
        <v>2203</v>
      </c>
      <c r="D1107" s="80" t="s">
        <v>113</v>
      </c>
      <c r="E1107" s="81">
        <v>46023</v>
      </c>
      <c r="F1107" s="81">
        <v>46387</v>
      </c>
      <c r="G1107" s="80">
        <v>108</v>
      </c>
      <c r="H1107" s="80">
        <v>65</v>
      </c>
      <c r="I1107" s="80">
        <f t="shared" si="71"/>
        <v>173</v>
      </c>
      <c r="J1107" s="82">
        <v>39142</v>
      </c>
      <c r="K1107" s="80">
        <v>2</v>
      </c>
      <c r="L1107" s="80">
        <v>11820</v>
      </c>
      <c r="N1107" s="24">
        <f>IF($H1107&gt;265,ROUND($H1107*0.15,0),VLOOKUP($H1107,'Office of Allowances Appendix B'!$A$1:$E$266,2,FALSE))</f>
        <v>10</v>
      </c>
      <c r="O1107" s="24">
        <f>IF($H1107&gt;265,ROUND($H1107*0.25,0),VLOOKUP($H1107,'Office of Allowances Appendix B'!$A$1:$E$266,3,FALSE))</f>
        <v>16</v>
      </c>
      <c r="P1107" s="24">
        <f>IF($H1107&gt;265,ROUND($H1107*0.4,0),VLOOKUP($H1107,'Office of Allowances Appendix B'!$A$1:$E$266,4,FALSE))</f>
        <v>26</v>
      </c>
      <c r="Q1107" s="24">
        <f t="shared" si="72"/>
        <v>13</v>
      </c>
    </row>
    <row r="1108" spans="1:17" x14ac:dyDescent="0.3">
      <c r="A1108" s="80" t="s">
        <v>2202</v>
      </c>
      <c r="B1108" s="80" t="s">
        <v>2204</v>
      </c>
      <c r="C1108" s="80" t="s">
        <v>2205</v>
      </c>
      <c r="D1108" s="80" t="s">
        <v>113</v>
      </c>
      <c r="E1108" s="81">
        <v>46023</v>
      </c>
      <c r="F1108" s="81">
        <v>46387</v>
      </c>
      <c r="G1108" s="80">
        <v>164</v>
      </c>
      <c r="H1108" s="80">
        <v>58</v>
      </c>
      <c r="I1108" s="80">
        <f t="shared" si="71"/>
        <v>222</v>
      </c>
      <c r="J1108" s="82">
        <v>35309</v>
      </c>
      <c r="K1108" s="80">
        <v>2</v>
      </c>
      <c r="L1108" s="80">
        <v>11600</v>
      </c>
      <c r="N1108" s="24">
        <f>IF($H1108&gt;265,ROUND($H1108*0.15,0),VLOOKUP($H1108,'Office of Allowances Appendix B'!$A$1:$E$266,2,FALSE))</f>
        <v>9</v>
      </c>
      <c r="O1108" s="24">
        <f>IF($H1108&gt;265,ROUND($H1108*0.25,0),VLOOKUP($H1108,'Office of Allowances Appendix B'!$A$1:$E$266,3,FALSE))</f>
        <v>15</v>
      </c>
      <c r="P1108" s="24">
        <f>IF($H1108&gt;265,ROUND($H1108*0.4,0),VLOOKUP($H1108,'Office of Allowances Appendix B'!$A$1:$E$266,4,FALSE))</f>
        <v>23</v>
      </c>
      <c r="Q1108" s="24">
        <f t="shared" si="72"/>
        <v>11</v>
      </c>
    </row>
    <row r="1109" spans="1:17" x14ac:dyDescent="0.3">
      <c r="A1109" s="80" t="s">
        <v>2202</v>
      </c>
      <c r="B1109" s="80" t="s">
        <v>2206</v>
      </c>
      <c r="C1109" s="80" t="s">
        <v>2207</v>
      </c>
      <c r="D1109" s="80" t="s">
        <v>113</v>
      </c>
      <c r="E1109" s="81">
        <v>46023</v>
      </c>
      <c r="F1109" s="81">
        <v>46387</v>
      </c>
      <c r="G1109" s="80">
        <v>360</v>
      </c>
      <c r="H1109" s="80">
        <v>95</v>
      </c>
      <c r="I1109" s="80">
        <f t="shared" si="71"/>
        <v>455</v>
      </c>
      <c r="J1109" s="82">
        <v>45047</v>
      </c>
      <c r="K1109" s="80">
        <v>2</v>
      </c>
      <c r="L1109" s="80">
        <v>10370</v>
      </c>
      <c r="N1109" s="24">
        <f>IF($H1109&gt;265,ROUND($H1109*0.15,0),VLOOKUP($H1109,'Office of Allowances Appendix B'!$A$1:$E$266,2,FALSE))</f>
        <v>14</v>
      </c>
      <c r="O1109" s="24">
        <f>IF($H1109&gt;265,ROUND($H1109*0.25,0),VLOOKUP($H1109,'Office of Allowances Appendix B'!$A$1:$E$266,3,FALSE))</f>
        <v>24</v>
      </c>
      <c r="P1109" s="24">
        <f>IF($H1109&gt;265,ROUND($H1109*0.4,0),VLOOKUP($H1109,'Office of Allowances Appendix B'!$A$1:$E$266,4,FALSE))</f>
        <v>38</v>
      </c>
      <c r="Q1109" s="24">
        <f t="shared" si="72"/>
        <v>19</v>
      </c>
    </row>
    <row r="1110" spans="1:17" x14ac:dyDescent="0.3">
      <c r="A1110" s="80" t="s">
        <v>2208</v>
      </c>
      <c r="B1110" s="80" t="s">
        <v>109</v>
      </c>
      <c r="C1110" s="80" t="s">
        <v>2209</v>
      </c>
      <c r="D1110" s="80" t="s">
        <v>113</v>
      </c>
      <c r="E1110" s="81">
        <v>46023</v>
      </c>
      <c r="F1110" s="81">
        <v>46387</v>
      </c>
      <c r="G1110" s="80">
        <v>95</v>
      </c>
      <c r="H1110" s="80">
        <v>80</v>
      </c>
      <c r="I1110" s="80">
        <f t="shared" si="71"/>
        <v>175</v>
      </c>
      <c r="J1110" s="82">
        <v>40603</v>
      </c>
      <c r="K1110" s="80"/>
      <c r="L1110" s="80">
        <v>11890</v>
      </c>
      <c r="N1110" s="24">
        <f>IF($H1110&gt;265,ROUND($H1110*0.15,0),VLOOKUP($H1110,'Office of Allowances Appendix B'!$A$1:$E$266,2,FALSE))</f>
        <v>12</v>
      </c>
      <c r="O1110" s="24">
        <f>IF($H1110&gt;265,ROUND($H1110*0.25,0),VLOOKUP($H1110,'Office of Allowances Appendix B'!$A$1:$E$266,3,FALSE))</f>
        <v>20</v>
      </c>
      <c r="P1110" s="24">
        <f>IF($H1110&gt;265,ROUND($H1110*0.4,0),VLOOKUP($H1110,'Office of Allowances Appendix B'!$A$1:$E$266,4,FALSE))</f>
        <v>32</v>
      </c>
      <c r="Q1110" s="24">
        <f t="shared" si="72"/>
        <v>16</v>
      </c>
    </row>
    <row r="1111" spans="1:17" x14ac:dyDescent="0.3">
      <c r="A1111" s="80" t="s">
        <v>2208</v>
      </c>
      <c r="B1111" s="80" t="s">
        <v>2210</v>
      </c>
      <c r="C1111" s="80" t="s">
        <v>2211</v>
      </c>
      <c r="D1111" s="80" t="s">
        <v>113</v>
      </c>
      <c r="E1111" s="81">
        <v>46023</v>
      </c>
      <c r="F1111" s="81">
        <v>46387</v>
      </c>
      <c r="G1111" s="80">
        <v>110</v>
      </c>
      <c r="H1111" s="80">
        <v>92</v>
      </c>
      <c r="I1111" s="80">
        <f t="shared" si="71"/>
        <v>202</v>
      </c>
      <c r="J1111" s="82">
        <v>44927</v>
      </c>
      <c r="K1111" s="80"/>
      <c r="L1111" s="80">
        <v>91164</v>
      </c>
      <c r="N1111" s="24">
        <f>IF($H1111&gt;265,ROUND($H1111*0.15,0),VLOOKUP($H1111,'Office of Allowances Appendix B'!$A$1:$E$266,2,FALSE))</f>
        <v>14</v>
      </c>
      <c r="O1111" s="24">
        <f>IF($H1111&gt;265,ROUND($H1111*0.25,0),VLOOKUP($H1111,'Office of Allowances Appendix B'!$A$1:$E$266,3,FALSE))</f>
        <v>23</v>
      </c>
      <c r="P1111" s="24">
        <f>IF($H1111&gt;265,ROUND($H1111*0.4,0),VLOOKUP($H1111,'Office of Allowances Appendix B'!$A$1:$E$266,4,FALSE))</f>
        <v>37</v>
      </c>
      <c r="Q1111" s="24">
        <f t="shared" si="72"/>
        <v>18</v>
      </c>
    </row>
    <row r="1112" spans="1:17" x14ac:dyDescent="0.3">
      <c r="A1112" s="80" t="s">
        <v>2208</v>
      </c>
      <c r="B1112" s="80" t="s">
        <v>2212</v>
      </c>
      <c r="C1112" s="80" t="s">
        <v>2213</v>
      </c>
      <c r="D1112" s="80" t="s">
        <v>113</v>
      </c>
      <c r="E1112" s="81">
        <v>46023</v>
      </c>
      <c r="F1112" s="81">
        <v>46387</v>
      </c>
      <c r="G1112" s="80">
        <v>139</v>
      </c>
      <c r="H1112" s="80">
        <v>122</v>
      </c>
      <c r="I1112" s="80">
        <f t="shared" si="71"/>
        <v>261</v>
      </c>
      <c r="J1112" s="82">
        <v>44927</v>
      </c>
      <c r="K1112" s="80"/>
      <c r="L1112" s="80">
        <v>11503</v>
      </c>
      <c r="N1112" s="24">
        <f>IF($H1112&gt;265,ROUND($H1112*0.15,0),VLOOKUP($H1112,'Office of Allowances Appendix B'!$A$1:$E$266,2,FALSE))</f>
        <v>18</v>
      </c>
      <c r="O1112" s="24">
        <f>IF($H1112&gt;265,ROUND($H1112*0.25,0),VLOOKUP($H1112,'Office of Allowances Appendix B'!$A$1:$E$266,3,FALSE))</f>
        <v>31</v>
      </c>
      <c r="P1112" s="24">
        <f>IF($H1112&gt;265,ROUND($H1112*0.4,0),VLOOKUP($H1112,'Office of Allowances Appendix B'!$A$1:$E$266,4,FALSE))</f>
        <v>49</v>
      </c>
      <c r="Q1112" s="24">
        <f t="shared" si="72"/>
        <v>24</v>
      </c>
    </row>
    <row r="1113" spans="1:17" x14ac:dyDescent="0.3">
      <c r="A1113" s="80" t="s">
        <v>2208</v>
      </c>
      <c r="B1113" s="80" t="s">
        <v>2214</v>
      </c>
      <c r="C1113" s="80" t="s">
        <v>2215</v>
      </c>
      <c r="D1113" s="80" t="s">
        <v>113</v>
      </c>
      <c r="E1113" s="81">
        <v>46023</v>
      </c>
      <c r="F1113" s="81">
        <v>46387</v>
      </c>
      <c r="G1113" s="80">
        <v>229</v>
      </c>
      <c r="H1113" s="80">
        <v>93</v>
      </c>
      <c r="I1113" s="80">
        <f t="shared" si="71"/>
        <v>322</v>
      </c>
      <c r="J1113" s="82">
        <v>45108</v>
      </c>
      <c r="K1113" s="80"/>
      <c r="L1113" s="80">
        <v>11504</v>
      </c>
      <c r="N1113" s="24">
        <f>IF($H1113&gt;265,ROUND($H1113*0.15,0),VLOOKUP($H1113,'Office of Allowances Appendix B'!$A$1:$E$266,2,FALSE))</f>
        <v>14</v>
      </c>
      <c r="O1113" s="24">
        <f>IF($H1113&gt;265,ROUND($H1113*0.25,0),VLOOKUP($H1113,'Office of Allowances Appendix B'!$A$1:$E$266,3,FALSE))</f>
        <v>23</v>
      </c>
      <c r="P1113" s="24">
        <f>IF($H1113&gt;265,ROUND($H1113*0.4,0),VLOOKUP($H1113,'Office of Allowances Appendix B'!$A$1:$E$266,4,FALSE))</f>
        <v>37</v>
      </c>
      <c r="Q1113" s="24">
        <f t="shared" si="72"/>
        <v>19</v>
      </c>
    </row>
    <row r="1114" spans="1:17" x14ac:dyDescent="0.3">
      <c r="A1114" s="80" t="s">
        <v>2208</v>
      </c>
      <c r="B1114" s="80" t="s">
        <v>2216</v>
      </c>
      <c r="C1114" s="80" t="s">
        <v>2217</v>
      </c>
      <c r="D1114" s="80" t="s">
        <v>113</v>
      </c>
      <c r="E1114" s="81">
        <v>46023</v>
      </c>
      <c r="F1114" s="81">
        <v>46387</v>
      </c>
      <c r="G1114" s="80">
        <v>220</v>
      </c>
      <c r="H1114" s="80">
        <v>135</v>
      </c>
      <c r="I1114" s="80">
        <f t="shared" si="71"/>
        <v>355</v>
      </c>
      <c r="J1114" s="82">
        <v>44927</v>
      </c>
      <c r="K1114" s="80"/>
      <c r="L1114" s="80">
        <v>10430</v>
      </c>
      <c r="N1114" s="24">
        <f>IF($H1114&gt;265,ROUND($H1114*0.15,0),VLOOKUP($H1114,'Office of Allowances Appendix B'!$A$1:$E$266,2,FALSE))</f>
        <v>20</v>
      </c>
      <c r="O1114" s="24">
        <f>IF($H1114&gt;265,ROUND($H1114*0.25,0),VLOOKUP($H1114,'Office of Allowances Appendix B'!$A$1:$E$266,3,FALSE))</f>
        <v>34</v>
      </c>
      <c r="P1114" s="24">
        <f>IF($H1114&gt;265,ROUND($H1114*0.4,0),VLOOKUP($H1114,'Office of Allowances Appendix B'!$A$1:$E$266,4,FALSE))</f>
        <v>54</v>
      </c>
      <c r="Q1114" s="24">
        <f t="shared" si="72"/>
        <v>27</v>
      </c>
    </row>
    <row r="1115" spans="1:17" x14ac:dyDescent="0.3">
      <c r="A1115" s="80" t="s">
        <v>2208</v>
      </c>
      <c r="B1115" s="80" t="s">
        <v>2218</v>
      </c>
      <c r="C1115" s="80" t="s">
        <v>2219</v>
      </c>
      <c r="D1115" s="80" t="s">
        <v>113</v>
      </c>
      <c r="E1115" s="81">
        <v>46023</v>
      </c>
      <c r="F1115" s="81">
        <v>46387</v>
      </c>
      <c r="G1115" s="80">
        <v>119</v>
      </c>
      <c r="H1115" s="80">
        <v>101</v>
      </c>
      <c r="I1115" s="80">
        <f t="shared" si="71"/>
        <v>220</v>
      </c>
      <c r="J1115" s="82">
        <v>44927</v>
      </c>
      <c r="K1115" s="80"/>
      <c r="L1115" s="80">
        <v>13117</v>
      </c>
      <c r="N1115" s="24">
        <f>IF($H1115&gt;265,ROUND($H1115*0.15,0),VLOOKUP($H1115,'Office of Allowances Appendix B'!$A$1:$E$266,2,FALSE))</f>
        <v>15</v>
      </c>
      <c r="O1115" s="24">
        <f>IF($H1115&gt;265,ROUND($H1115*0.25,0),VLOOKUP($H1115,'Office of Allowances Appendix B'!$A$1:$E$266,3,FALSE))</f>
        <v>25</v>
      </c>
      <c r="P1115" s="24">
        <f>IF($H1115&gt;265,ROUND($H1115*0.4,0),VLOOKUP($H1115,'Office of Allowances Appendix B'!$A$1:$E$266,4,FALSE))</f>
        <v>41</v>
      </c>
      <c r="Q1115" s="24">
        <f t="shared" ref="Q1115" si="75">H1115-SUM(N1115:P1115)</f>
        <v>20</v>
      </c>
    </row>
    <row r="1116" spans="1:17" x14ac:dyDescent="0.3">
      <c r="A1116" s="80" t="s">
        <v>2208</v>
      </c>
      <c r="B1116" s="80" t="s">
        <v>2220</v>
      </c>
      <c r="C1116" s="80" t="s">
        <v>2221</v>
      </c>
      <c r="D1116" s="80" t="s">
        <v>113</v>
      </c>
      <c r="E1116" s="81">
        <v>46023</v>
      </c>
      <c r="F1116" s="81">
        <v>46387</v>
      </c>
      <c r="G1116" s="80">
        <v>139</v>
      </c>
      <c r="H1116" s="80">
        <v>114</v>
      </c>
      <c r="I1116" s="80">
        <f t="shared" si="71"/>
        <v>253</v>
      </c>
      <c r="J1116" s="82">
        <v>44927</v>
      </c>
      <c r="K1116" s="80"/>
      <c r="L1116" s="80">
        <v>11505</v>
      </c>
      <c r="N1116" s="24">
        <f>IF($H1116&gt;265,ROUND($H1116*0.15,0),VLOOKUP($H1116,'Office of Allowances Appendix B'!$A$1:$E$266,2,FALSE))</f>
        <v>17</v>
      </c>
      <c r="O1116" s="24">
        <f>IF($H1116&gt;265,ROUND($H1116*0.25,0),VLOOKUP($H1116,'Office of Allowances Appendix B'!$A$1:$E$266,3,FALSE))</f>
        <v>29</v>
      </c>
      <c r="P1116" s="24">
        <f>IF($H1116&gt;265,ROUND($H1116*0.4,0),VLOOKUP($H1116,'Office of Allowances Appendix B'!$A$1:$E$266,4,FALSE))</f>
        <v>45</v>
      </c>
      <c r="Q1116" s="24">
        <f t="shared" si="72"/>
        <v>23</v>
      </c>
    </row>
    <row r="1117" spans="1:17" x14ac:dyDescent="0.3">
      <c r="A1117" s="80" t="s">
        <v>2208</v>
      </c>
      <c r="B1117" s="80" t="s">
        <v>2222</v>
      </c>
      <c r="C1117" s="80" t="s">
        <v>2223</v>
      </c>
      <c r="D1117" s="80" t="s">
        <v>113</v>
      </c>
      <c r="E1117" s="81">
        <v>46023</v>
      </c>
      <c r="F1117" s="81">
        <v>46387</v>
      </c>
      <c r="G1117" s="80">
        <v>110</v>
      </c>
      <c r="H1117" s="80">
        <v>72</v>
      </c>
      <c r="I1117" s="80">
        <f t="shared" si="71"/>
        <v>182</v>
      </c>
      <c r="J1117" s="82">
        <v>44927</v>
      </c>
      <c r="K1117" s="80"/>
      <c r="L1117" s="80">
        <v>91163</v>
      </c>
      <c r="N1117" s="24">
        <f>IF($H1117&gt;265,ROUND($H1117*0.15,0),VLOOKUP($H1117,'Office of Allowances Appendix B'!$A$1:$E$266,2,FALSE))</f>
        <v>11</v>
      </c>
      <c r="O1117" s="24">
        <f>IF($H1117&gt;265,ROUND($H1117*0.25,0),VLOOKUP($H1117,'Office of Allowances Appendix B'!$A$1:$E$266,3,FALSE))</f>
        <v>18</v>
      </c>
      <c r="P1117" s="24">
        <f>IF($H1117&gt;265,ROUND($H1117*0.4,0),VLOOKUP($H1117,'Office of Allowances Appendix B'!$A$1:$E$266,4,FALSE))</f>
        <v>29</v>
      </c>
      <c r="Q1117" s="24">
        <f t="shared" si="72"/>
        <v>14</v>
      </c>
    </row>
    <row r="1118" spans="1:17" x14ac:dyDescent="0.3">
      <c r="A1118" s="80" t="s">
        <v>2224</v>
      </c>
      <c r="B1118" s="80" t="s">
        <v>109</v>
      </c>
      <c r="C1118" s="80" t="s">
        <v>2225</v>
      </c>
      <c r="D1118" s="80" t="s">
        <v>113</v>
      </c>
      <c r="E1118" s="81">
        <v>46023</v>
      </c>
      <c r="F1118" s="81">
        <v>46387</v>
      </c>
      <c r="G1118" s="80">
        <v>130</v>
      </c>
      <c r="H1118" s="80">
        <v>85</v>
      </c>
      <c r="I1118" s="80">
        <f t="shared" si="71"/>
        <v>215</v>
      </c>
      <c r="J1118" s="82">
        <v>45689</v>
      </c>
      <c r="K1118" s="80"/>
      <c r="L1118" s="80">
        <v>11849</v>
      </c>
      <c r="N1118" s="24">
        <f>IF($H1118&gt;265,ROUND($H1118*0.15,0),VLOOKUP($H1118,'Office of Allowances Appendix B'!$A$1:$E$266,2,FALSE))</f>
        <v>13</v>
      </c>
      <c r="O1118" s="24">
        <f>IF($H1118&gt;265,ROUND($H1118*0.25,0),VLOOKUP($H1118,'Office of Allowances Appendix B'!$A$1:$E$266,3,FALSE))</f>
        <v>21</v>
      </c>
      <c r="P1118" s="24">
        <f>IF($H1118&gt;265,ROUND($H1118*0.4,0),VLOOKUP($H1118,'Office of Allowances Appendix B'!$A$1:$E$266,4,FALSE))</f>
        <v>34</v>
      </c>
      <c r="Q1118" s="24">
        <f t="shared" si="72"/>
        <v>17</v>
      </c>
    </row>
    <row r="1119" spans="1:17" x14ac:dyDescent="0.3">
      <c r="A1119" s="80" t="s">
        <v>2224</v>
      </c>
      <c r="B1119" s="80" t="s">
        <v>2226</v>
      </c>
      <c r="C1119" s="80" t="s">
        <v>2227</v>
      </c>
      <c r="D1119" s="80" t="s">
        <v>113</v>
      </c>
      <c r="E1119" s="81">
        <v>46023</v>
      </c>
      <c r="F1119" s="81">
        <v>46387</v>
      </c>
      <c r="G1119" s="80">
        <v>290</v>
      </c>
      <c r="H1119" s="80">
        <v>121</v>
      </c>
      <c r="I1119" s="80">
        <f t="shared" si="71"/>
        <v>411</v>
      </c>
      <c r="J1119" s="82">
        <v>45689</v>
      </c>
      <c r="K1119" s="80"/>
      <c r="L1119" s="80">
        <v>12074</v>
      </c>
      <c r="N1119" s="24">
        <f>IF($H1119&gt;265,ROUND($H1119*0.15,0),VLOOKUP($H1119,'Office of Allowances Appendix B'!$A$1:$E$266,2,FALSE))</f>
        <v>18</v>
      </c>
      <c r="O1119" s="24">
        <f>IF($H1119&gt;265,ROUND($H1119*0.25,0),VLOOKUP($H1119,'Office of Allowances Appendix B'!$A$1:$E$266,3,FALSE))</f>
        <v>30</v>
      </c>
      <c r="P1119" s="24">
        <f>IF($H1119&gt;265,ROUND($H1119*0.4,0),VLOOKUP($H1119,'Office of Allowances Appendix B'!$A$1:$E$266,4,FALSE))</f>
        <v>49</v>
      </c>
      <c r="Q1119" s="24">
        <f t="shared" si="72"/>
        <v>24</v>
      </c>
    </row>
    <row r="1120" spans="1:17" x14ac:dyDescent="0.3">
      <c r="A1120" s="80" t="s">
        <v>2224</v>
      </c>
      <c r="B1120" s="80" t="s">
        <v>2228</v>
      </c>
      <c r="C1120" s="80" t="s">
        <v>2229</v>
      </c>
      <c r="D1120" s="80" t="s">
        <v>113</v>
      </c>
      <c r="E1120" s="81">
        <v>46023</v>
      </c>
      <c r="F1120" s="81">
        <v>46387</v>
      </c>
      <c r="G1120" s="80">
        <v>192</v>
      </c>
      <c r="H1120" s="80">
        <v>115</v>
      </c>
      <c r="I1120" s="80">
        <f t="shared" si="71"/>
        <v>307</v>
      </c>
      <c r="J1120" s="82">
        <v>45689</v>
      </c>
      <c r="K1120" s="80"/>
      <c r="L1120" s="80">
        <v>10417</v>
      </c>
      <c r="N1120" s="24">
        <f>IF($H1120&gt;265,ROUND($H1120*0.15,0),VLOOKUP($H1120,'Office of Allowances Appendix B'!$A$1:$E$266,2,FALSE))</f>
        <v>17</v>
      </c>
      <c r="O1120" s="24">
        <f>IF($H1120&gt;265,ROUND($H1120*0.25,0),VLOOKUP($H1120,'Office of Allowances Appendix B'!$A$1:$E$266,3,FALSE))</f>
        <v>29</v>
      </c>
      <c r="P1120" s="24">
        <f>IF($H1120&gt;265,ROUND($H1120*0.4,0),VLOOKUP($H1120,'Office of Allowances Appendix B'!$A$1:$E$266,4,FALSE))</f>
        <v>46</v>
      </c>
      <c r="Q1120" s="24">
        <f t="shared" si="72"/>
        <v>23</v>
      </c>
    </row>
    <row r="1121" spans="1:17" x14ac:dyDescent="0.3">
      <c r="A1121" s="80" t="s">
        <v>2224</v>
      </c>
      <c r="B1121" s="80" t="s">
        <v>2230</v>
      </c>
      <c r="C1121" s="80" t="s">
        <v>2231</v>
      </c>
      <c r="D1121" s="80"/>
      <c r="E1121" s="81">
        <v>46023</v>
      </c>
      <c r="F1121" s="81">
        <v>46203</v>
      </c>
      <c r="G1121" s="80">
        <v>290</v>
      </c>
      <c r="H1121" s="80">
        <v>108</v>
      </c>
      <c r="I1121" s="80">
        <f t="shared" si="71"/>
        <v>398</v>
      </c>
      <c r="J1121" s="82">
        <v>45689</v>
      </c>
      <c r="K1121" s="80"/>
      <c r="L1121" s="80">
        <v>11507</v>
      </c>
      <c r="N1121" s="24"/>
      <c r="O1121" s="24"/>
      <c r="P1121" s="24"/>
      <c r="Q1121" s="24"/>
    </row>
    <row r="1122" spans="1:17" x14ac:dyDescent="0.3">
      <c r="A1122" s="80" t="s">
        <v>2224</v>
      </c>
      <c r="B1122" s="80" t="s">
        <v>2230</v>
      </c>
      <c r="C1122" s="80" t="s">
        <v>2231</v>
      </c>
      <c r="D1122" s="80" t="s">
        <v>113</v>
      </c>
      <c r="E1122" s="81">
        <v>46204</v>
      </c>
      <c r="F1122" s="81">
        <v>46356</v>
      </c>
      <c r="G1122" s="80">
        <v>363</v>
      </c>
      <c r="H1122" s="80">
        <v>115</v>
      </c>
      <c r="I1122" s="80">
        <f t="shared" si="71"/>
        <v>478</v>
      </c>
      <c r="J1122" s="82">
        <v>45689</v>
      </c>
      <c r="K1122" s="80"/>
      <c r="L1122" s="80">
        <v>11507</v>
      </c>
      <c r="N1122" s="24"/>
      <c r="O1122" s="24"/>
      <c r="P1122" s="24"/>
      <c r="Q1122" s="24"/>
    </row>
    <row r="1123" spans="1:17" x14ac:dyDescent="0.3">
      <c r="A1123" s="80" t="s">
        <v>2224</v>
      </c>
      <c r="B1123" s="80" t="s">
        <v>2230</v>
      </c>
      <c r="C1123" s="80" t="s">
        <v>2231</v>
      </c>
      <c r="D1123" s="80" t="s">
        <v>140</v>
      </c>
      <c r="E1123" s="81">
        <v>46357</v>
      </c>
      <c r="F1123" s="81">
        <v>46387</v>
      </c>
      <c r="G1123" s="80">
        <v>290</v>
      </c>
      <c r="H1123" s="80">
        <v>108</v>
      </c>
      <c r="I1123" s="80">
        <f t="shared" si="71"/>
        <v>398</v>
      </c>
      <c r="J1123" s="82">
        <v>45689</v>
      </c>
      <c r="K1123" s="80"/>
      <c r="L1123" s="80">
        <v>11507</v>
      </c>
      <c r="N1123" s="24"/>
      <c r="O1123" s="24"/>
      <c r="P1123" s="24"/>
      <c r="Q1123" s="24"/>
    </row>
    <row r="1124" spans="1:17" x14ac:dyDescent="0.3">
      <c r="A1124" s="80"/>
      <c r="B1124" s="80"/>
      <c r="C1124" s="80"/>
      <c r="D1124" s="80"/>
      <c r="E1124" s="81"/>
      <c r="F1124" s="81"/>
      <c r="G1124" s="80"/>
      <c r="H1124" s="80"/>
      <c r="I1124" s="80"/>
      <c r="J1124" s="82"/>
      <c r="K1124" s="80"/>
      <c r="L1124" s="80"/>
      <c r="N1124" s="24"/>
      <c r="O1124" s="24"/>
      <c r="P1124" s="24"/>
      <c r="Q1124" s="24"/>
    </row>
    <row r="1125" spans="1:17" x14ac:dyDescent="0.3">
      <c r="A1125" s="80"/>
      <c r="B1125" s="80"/>
      <c r="C1125" s="80"/>
      <c r="D1125" s="80"/>
      <c r="E1125" s="81"/>
      <c r="F1125" s="81"/>
      <c r="G1125" s="80"/>
      <c r="H1125" s="80"/>
      <c r="I1125" s="80"/>
      <c r="J1125" s="82"/>
      <c r="K1125" s="80"/>
      <c r="L1125" s="80"/>
      <c r="N1125" s="24"/>
      <c r="O1125" s="24"/>
      <c r="P1125" s="24"/>
      <c r="Q1125" s="24"/>
    </row>
    <row r="1126" spans="1:17" x14ac:dyDescent="0.3">
      <c r="A1126" s="80"/>
      <c r="B1126" s="80"/>
      <c r="C1126" s="80"/>
      <c r="D1126" s="80"/>
      <c r="E1126" s="81"/>
      <c r="F1126" s="81"/>
      <c r="G1126" s="80"/>
      <c r="H1126" s="80"/>
      <c r="I1126" s="80"/>
      <c r="J1126" s="82"/>
      <c r="K1126" s="80"/>
      <c r="L1126" s="80"/>
      <c r="N1126" s="24"/>
      <c r="O1126" s="24"/>
      <c r="P1126" s="24"/>
      <c r="Q1126" s="24"/>
    </row>
    <row r="1127" spans="1:17" x14ac:dyDescent="0.3">
      <c r="A1127" s="80"/>
      <c r="B1127" s="80"/>
      <c r="C1127" s="80"/>
      <c r="D1127" s="80"/>
      <c r="E1127" s="81"/>
      <c r="F1127" s="81"/>
      <c r="G1127" s="80"/>
      <c r="H1127" s="80"/>
      <c r="I1127" s="80"/>
      <c r="J1127" s="82"/>
      <c r="K1127" s="80"/>
      <c r="L1127" s="80"/>
      <c r="N1127" s="24"/>
      <c r="O1127" s="24"/>
      <c r="P1127" s="24"/>
      <c r="Q1127" s="24"/>
    </row>
    <row r="1128" spans="1:17" x14ac:dyDescent="0.3">
      <c r="A1128" s="80"/>
      <c r="B1128" s="80"/>
      <c r="C1128" s="80"/>
      <c r="D1128" s="80"/>
      <c r="E1128" s="81"/>
      <c r="F1128" s="81"/>
      <c r="G1128" s="80"/>
      <c r="H1128" s="80"/>
      <c r="I1128" s="80"/>
      <c r="J1128" s="82"/>
      <c r="K1128" s="80"/>
      <c r="L1128" s="80"/>
      <c r="N1128" s="24"/>
      <c r="O1128" s="24"/>
      <c r="P1128" s="24"/>
      <c r="Q1128" s="24"/>
    </row>
    <row r="1129" spans="1:17" x14ac:dyDescent="0.3">
      <c r="A1129" s="80"/>
      <c r="B1129" s="80"/>
      <c r="C1129" s="80"/>
      <c r="D1129" s="80"/>
      <c r="E1129" s="81"/>
      <c r="F1129" s="81"/>
      <c r="G1129" s="80"/>
      <c r="H1129" s="80"/>
      <c r="I1129" s="80"/>
      <c r="J1129" s="82"/>
      <c r="K1129" s="80"/>
      <c r="L1129" s="80"/>
      <c r="N1129" s="24"/>
      <c r="O1129" s="24"/>
      <c r="P1129" s="24"/>
      <c r="Q1129" s="24"/>
    </row>
    <row r="1130" spans="1:17" x14ac:dyDescent="0.3">
      <c r="A1130" s="80"/>
      <c r="B1130" s="80"/>
      <c r="C1130" s="80"/>
      <c r="D1130" s="80"/>
      <c r="E1130" s="81"/>
      <c r="F1130" s="81"/>
      <c r="G1130" s="80"/>
      <c r="H1130" s="80"/>
      <c r="I1130" s="80"/>
      <c r="J1130" s="82"/>
      <c r="K1130" s="80"/>
      <c r="L1130" s="80"/>
      <c r="N1130" s="24"/>
      <c r="O1130" s="24"/>
      <c r="P1130" s="24"/>
      <c r="Q1130" s="24"/>
    </row>
    <row r="1131" spans="1:17" x14ac:dyDescent="0.3">
      <c r="A1131" s="80"/>
      <c r="B1131" s="80"/>
      <c r="C1131" s="80"/>
      <c r="D1131" s="80"/>
      <c r="E1131" s="81"/>
      <c r="F1131" s="81"/>
      <c r="G1131" s="80"/>
      <c r="H1131" s="80"/>
      <c r="I1131" s="80"/>
      <c r="J1131" s="82"/>
      <c r="K1131" s="80"/>
      <c r="L1131" s="80"/>
      <c r="N1131" s="24"/>
      <c r="O1131" s="24"/>
      <c r="P1131" s="24"/>
      <c r="Q1131" s="24"/>
    </row>
    <row r="1132" spans="1:17" x14ac:dyDescent="0.3">
      <c r="A1132" s="80"/>
      <c r="B1132" s="80"/>
      <c r="C1132" s="80"/>
      <c r="D1132" s="80"/>
      <c r="E1132" s="81"/>
      <c r="F1132" s="81"/>
      <c r="G1132" s="80"/>
      <c r="H1132" s="80"/>
      <c r="I1132" s="80"/>
      <c r="J1132" s="82"/>
      <c r="K1132" s="80"/>
      <c r="L1132" s="80"/>
      <c r="N1132" s="24"/>
      <c r="O1132" s="24"/>
      <c r="P1132" s="24"/>
      <c r="Q1132" s="24"/>
    </row>
    <row r="1133" spans="1:17" x14ac:dyDescent="0.3">
      <c r="A1133" s="80"/>
      <c r="B1133" s="80"/>
      <c r="C1133" s="80"/>
      <c r="D1133" s="80"/>
      <c r="E1133" s="81"/>
      <c r="F1133" s="81"/>
      <c r="G1133" s="80"/>
      <c r="H1133" s="80"/>
      <c r="I1133" s="80"/>
      <c r="J1133" s="82"/>
      <c r="K1133" s="80"/>
      <c r="L1133" s="80"/>
      <c r="N1133" s="24"/>
      <c r="O1133" s="24"/>
      <c r="P1133" s="24"/>
      <c r="Q1133" s="24"/>
    </row>
    <row r="1134" spans="1:17" x14ac:dyDescent="0.3">
      <c r="A1134" s="80"/>
      <c r="B1134" s="80"/>
      <c r="C1134" s="80"/>
      <c r="D1134" s="80"/>
      <c r="E1134" s="81"/>
      <c r="F1134" s="81"/>
      <c r="G1134" s="80"/>
      <c r="H1134" s="80"/>
      <c r="I1134" s="80"/>
      <c r="J1134" s="82"/>
      <c r="K1134" s="80"/>
      <c r="L1134" s="80"/>
      <c r="N1134" s="24"/>
      <c r="O1134" s="24"/>
      <c r="P1134" s="24"/>
      <c r="Q1134" s="24"/>
    </row>
    <row r="1135" spans="1:17" x14ac:dyDescent="0.3">
      <c r="A1135" s="80"/>
      <c r="B1135" s="80"/>
      <c r="C1135" s="80"/>
      <c r="D1135" s="80"/>
      <c r="E1135" s="81"/>
      <c r="F1135" s="81"/>
      <c r="G1135" s="80"/>
      <c r="H1135" s="80"/>
      <c r="I1135" s="80"/>
      <c r="J1135" s="82"/>
      <c r="K1135" s="80"/>
      <c r="L1135" s="80"/>
      <c r="N1135" s="24"/>
      <c r="O1135" s="24"/>
      <c r="P1135" s="24"/>
      <c r="Q1135" s="24"/>
    </row>
    <row r="1136" spans="1:17" x14ac:dyDescent="0.3">
      <c r="A1136" s="80"/>
      <c r="B1136" s="80"/>
      <c r="C1136" s="80"/>
      <c r="D1136" s="80"/>
      <c r="E1136" s="81"/>
      <c r="F1136" s="81"/>
      <c r="G1136" s="80"/>
      <c r="H1136" s="80"/>
      <c r="I1136" s="80"/>
      <c r="J1136" s="82"/>
      <c r="K1136" s="80"/>
      <c r="L1136" s="80"/>
      <c r="N1136" s="24"/>
      <c r="O1136" s="24"/>
      <c r="P1136" s="24"/>
      <c r="Q1136" s="24"/>
    </row>
    <row r="1137" spans="1:12" x14ac:dyDescent="0.3">
      <c r="A1137" s="80"/>
      <c r="B1137" s="80"/>
      <c r="C1137" s="80"/>
      <c r="D1137" s="80"/>
      <c r="E1137" s="81"/>
      <c r="F1137" s="81"/>
      <c r="G1137" s="80"/>
      <c r="H1137" s="80"/>
      <c r="I1137" s="80"/>
      <c r="J1137" s="82"/>
      <c r="K1137" s="80"/>
      <c r="L1137" s="80"/>
    </row>
    <row r="1138" spans="1:12" x14ac:dyDescent="0.3">
      <c r="A1138" s="80"/>
      <c r="B1138" s="80"/>
      <c r="C1138" s="80"/>
      <c r="D1138" s="80"/>
      <c r="E1138" s="81"/>
      <c r="F1138" s="81"/>
      <c r="G1138" s="80"/>
      <c r="H1138" s="80"/>
      <c r="I1138" s="80"/>
      <c r="J1138" s="82"/>
      <c r="K1138" s="80"/>
      <c r="L1138" s="80"/>
    </row>
    <row r="1139" spans="1:12" x14ac:dyDescent="0.3">
      <c r="A1139" s="80"/>
      <c r="B1139" s="80"/>
      <c r="C1139" s="80"/>
      <c r="D1139" s="80"/>
      <c r="E1139" s="81"/>
      <c r="F1139" s="81"/>
      <c r="G1139" s="80"/>
      <c r="H1139" s="80"/>
      <c r="I1139" s="80"/>
      <c r="J1139" s="82"/>
      <c r="K1139" s="80"/>
      <c r="L1139" s="80"/>
    </row>
    <row r="1140" spans="1:12" x14ac:dyDescent="0.3">
      <c r="A1140" s="80"/>
      <c r="B1140" s="80"/>
      <c r="C1140" s="80"/>
      <c r="D1140" s="80"/>
      <c r="E1140" s="81"/>
      <c r="F1140" s="81"/>
      <c r="G1140" s="80"/>
      <c r="H1140" s="80"/>
      <c r="I1140" s="80"/>
      <c r="J1140" s="82"/>
      <c r="K1140" s="80"/>
      <c r="L1140" s="80"/>
    </row>
    <row r="1141" spans="1:12" x14ac:dyDescent="0.3">
      <c r="A1141" s="80"/>
      <c r="B1141" s="80"/>
      <c r="C1141" s="80"/>
      <c r="D1141" s="80"/>
      <c r="E1141" s="81"/>
      <c r="F1141" s="81"/>
      <c r="G1141" s="80"/>
      <c r="H1141" s="80"/>
      <c r="I1141" s="80"/>
      <c r="J1141" s="82"/>
      <c r="K1141" s="80"/>
      <c r="L1141" s="80"/>
    </row>
    <row r="1142" spans="1:12" x14ac:dyDescent="0.3">
      <c r="A1142" s="80"/>
      <c r="B1142" s="80"/>
      <c r="C1142" s="80"/>
      <c r="D1142" s="80"/>
      <c r="E1142" s="81"/>
      <c r="F1142" s="81"/>
      <c r="G1142" s="80"/>
      <c r="H1142" s="80"/>
      <c r="I1142" s="80"/>
      <c r="J1142" s="82"/>
      <c r="K1142" s="80"/>
      <c r="L1142" s="80"/>
    </row>
    <row r="1143" spans="1:12" x14ac:dyDescent="0.3">
      <c r="A1143" s="80"/>
      <c r="B1143" s="80"/>
      <c r="C1143" s="80"/>
      <c r="D1143" s="80"/>
      <c r="E1143" s="81"/>
      <c r="F1143" s="81"/>
      <c r="G1143" s="80"/>
      <c r="H1143" s="80"/>
      <c r="I1143" s="80"/>
      <c r="J1143" s="82"/>
      <c r="K1143" s="80"/>
      <c r="L1143" s="80"/>
    </row>
    <row r="1144" spans="1:12" x14ac:dyDescent="0.3">
      <c r="A1144" s="80"/>
      <c r="B1144" s="80"/>
      <c r="C1144" s="80"/>
      <c r="D1144" s="80"/>
      <c r="E1144" s="81"/>
      <c r="F1144" s="81"/>
      <c r="G1144" s="80"/>
      <c r="H1144" s="80"/>
      <c r="I1144" s="80"/>
      <c r="J1144" s="82"/>
      <c r="K1144" s="80"/>
      <c r="L1144" s="80"/>
    </row>
    <row r="1145" spans="1:12" x14ac:dyDescent="0.3">
      <c r="A1145" s="80"/>
      <c r="B1145" s="80"/>
      <c r="C1145" s="80"/>
      <c r="D1145" s="80"/>
      <c r="E1145" s="81"/>
      <c r="F1145" s="81"/>
      <c r="G1145" s="80"/>
      <c r="H1145" s="80"/>
      <c r="I1145" s="80"/>
      <c r="J1145" s="82"/>
      <c r="K1145" s="80"/>
      <c r="L1145" s="80"/>
    </row>
    <row r="1146" spans="1:12" x14ac:dyDescent="0.3">
      <c r="A1146" s="80"/>
      <c r="B1146" s="80"/>
      <c r="C1146" s="80"/>
      <c r="D1146" s="80"/>
      <c r="E1146" s="81"/>
      <c r="F1146" s="81"/>
      <c r="G1146" s="80"/>
      <c r="H1146" s="80"/>
      <c r="I1146" s="80"/>
      <c r="J1146" s="82"/>
      <c r="K1146" s="80"/>
      <c r="L1146" s="80"/>
    </row>
    <row r="1147" spans="1:12" x14ac:dyDescent="0.3">
      <c r="A1147" s="80"/>
      <c r="B1147" s="80"/>
      <c r="C1147" s="80"/>
      <c r="D1147" s="80"/>
      <c r="E1147" s="81"/>
      <c r="F1147" s="81"/>
      <c r="G1147" s="80"/>
      <c r="H1147" s="80"/>
      <c r="I1147" s="80"/>
      <c r="J1147" s="82"/>
      <c r="K1147" s="80"/>
      <c r="L1147" s="80"/>
    </row>
    <row r="1148" spans="1:12" x14ac:dyDescent="0.3">
      <c r="A1148" s="80"/>
      <c r="B1148" s="80"/>
      <c r="C1148" s="80"/>
      <c r="D1148" s="80"/>
      <c r="E1148" s="81"/>
      <c r="F1148" s="81"/>
      <c r="G1148" s="80"/>
      <c r="H1148" s="80"/>
      <c r="I1148" s="80"/>
      <c r="J1148" s="82"/>
      <c r="K1148" s="80"/>
      <c r="L1148" s="80"/>
    </row>
    <row r="1149" spans="1:12" x14ac:dyDescent="0.3">
      <c r="A1149" s="80"/>
      <c r="B1149" s="80"/>
      <c r="C1149" s="80"/>
      <c r="D1149" s="80"/>
      <c r="E1149" s="81"/>
      <c r="F1149" s="81"/>
      <c r="G1149" s="80"/>
      <c r="H1149" s="80"/>
      <c r="I1149" s="80"/>
      <c r="J1149" s="82"/>
      <c r="K1149" s="80"/>
      <c r="L1149" s="80"/>
    </row>
    <row r="1150" spans="1:12" x14ac:dyDescent="0.3">
      <c r="A1150" s="80"/>
      <c r="B1150" s="80"/>
      <c r="C1150" s="80"/>
      <c r="D1150" s="80"/>
      <c r="E1150" s="81"/>
      <c r="F1150" s="81"/>
      <c r="G1150" s="80"/>
      <c r="H1150" s="80"/>
      <c r="I1150" s="80"/>
      <c r="J1150" s="82"/>
      <c r="K1150" s="80"/>
      <c r="L1150" s="80"/>
    </row>
    <row r="1151" spans="1:12" x14ac:dyDescent="0.3">
      <c r="A1151" s="80"/>
      <c r="B1151" s="80"/>
      <c r="C1151" s="80"/>
      <c r="D1151" s="80"/>
      <c r="E1151" s="81"/>
      <c r="F1151" s="81"/>
      <c r="G1151" s="80"/>
      <c r="H1151" s="80"/>
      <c r="I1151" s="80"/>
      <c r="J1151" s="82"/>
      <c r="K1151" s="80"/>
      <c r="L1151" s="80"/>
    </row>
    <row r="1152" spans="1:12" x14ac:dyDescent="0.3">
      <c r="A1152" s="80"/>
      <c r="B1152" s="80"/>
      <c r="C1152" s="80"/>
      <c r="D1152" s="80"/>
      <c r="E1152" s="81"/>
      <c r="F1152" s="81"/>
      <c r="G1152" s="80"/>
      <c r="H1152" s="80"/>
      <c r="I1152" s="80"/>
      <c r="J1152" s="82"/>
      <c r="K1152" s="80"/>
      <c r="L1152" s="80"/>
    </row>
    <row r="1153" spans="1:12" x14ac:dyDescent="0.3">
      <c r="A1153" s="80"/>
      <c r="B1153" s="80"/>
      <c r="C1153" s="80"/>
      <c r="D1153" s="80"/>
      <c r="E1153" s="81"/>
      <c r="F1153" s="81"/>
      <c r="G1153" s="80"/>
      <c r="H1153" s="80"/>
      <c r="I1153" s="80"/>
      <c r="J1153" s="82"/>
      <c r="K1153" s="80"/>
      <c r="L1153" s="80"/>
    </row>
    <row r="1154" spans="1:12" x14ac:dyDescent="0.3">
      <c r="A1154" s="80"/>
      <c r="B1154" s="80"/>
      <c r="C1154" s="80"/>
      <c r="D1154" s="80"/>
      <c r="E1154" s="81"/>
      <c r="F1154" s="81"/>
      <c r="G1154" s="80"/>
      <c r="H1154" s="80"/>
      <c r="I1154" s="80"/>
      <c r="J1154" s="82"/>
      <c r="K1154" s="80"/>
      <c r="L1154" s="80"/>
    </row>
    <row r="1155" spans="1:12" x14ac:dyDescent="0.3">
      <c r="A1155" s="80"/>
      <c r="B1155" s="80"/>
      <c r="C1155" s="80"/>
      <c r="D1155" s="80"/>
      <c r="E1155" s="81"/>
      <c r="F1155" s="81"/>
      <c r="G1155" s="80"/>
      <c r="H1155" s="80"/>
      <c r="I1155" s="80"/>
      <c r="J1155" s="82"/>
      <c r="K1155" s="80"/>
      <c r="L1155" s="80"/>
    </row>
    <row r="1156" spans="1:12" x14ac:dyDescent="0.3">
      <c r="A1156" s="80"/>
      <c r="B1156" s="80"/>
      <c r="C1156" s="80"/>
      <c r="D1156" s="80"/>
      <c r="E1156" s="81"/>
      <c r="F1156" s="81"/>
      <c r="G1156" s="80"/>
      <c r="H1156" s="80"/>
      <c r="I1156" s="80"/>
      <c r="J1156" s="82"/>
      <c r="K1156" s="80"/>
      <c r="L1156" s="80"/>
    </row>
    <row r="1157" spans="1:12" x14ac:dyDescent="0.3">
      <c r="A1157" s="80"/>
      <c r="B1157" s="80"/>
      <c r="C1157" s="80"/>
      <c r="D1157" s="80"/>
      <c r="E1157" s="81"/>
      <c r="F1157" s="81"/>
      <c r="G1157" s="80"/>
      <c r="H1157" s="80"/>
      <c r="I1157" s="80"/>
      <c r="J1157" s="82"/>
      <c r="K1157" s="80"/>
      <c r="L1157" s="80"/>
    </row>
  </sheetData>
  <sheetProtection algorithmName="SHA-512" hashValue="OM2EeS6PX3E9RCgQP5NDlcNC34/jBCWj1p/q54hnrDRhcVqSVhzmf9CRZ+qjK6vRPzAj6SsRTpvNEQX1cP+r4w==" saltValue="TabDzPnC7YN5D9vsL0HRRA==" spinCount="100000" sheet="1" autoFilter="0"/>
  <conditionalFormatting sqref="C2">
    <cfRule type="duplicateValues" dxfId="3" priority="97" stopIfTrue="1"/>
  </conditionalFormatting>
  <conditionalFormatting sqref="C3:C1123">
    <cfRule type="duplicateValues" dxfId="2" priority="1" stopIfTrue="1"/>
  </conditionalFormatting>
  <conditionalFormatting sqref="C1124:C1157">
    <cfRule type="duplicateValues" dxfId="1" priority="7" stopIfTrue="1"/>
  </conditionalFormatting>
  <conditionalFormatting sqref="C1158:C1048576 C1">
    <cfRule type="duplicateValues" dxfId="0" priority="817"/>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4911D-9669-4F2B-92FF-0C8F98730155}">
  <dimension ref="A1:AS67"/>
  <sheetViews>
    <sheetView topLeftCell="A49" workbookViewId="0">
      <selection activeCell="A61" sqref="A61"/>
    </sheetView>
  </sheetViews>
  <sheetFormatPr defaultColWidth="9.33203125" defaultRowHeight="13.8" x14ac:dyDescent="0.3"/>
  <cols>
    <col min="1" max="1" width="113.44140625" style="3" customWidth="1"/>
    <col min="2" max="256" width="9.33203125" style="3"/>
    <col min="257" max="257" width="113.44140625" style="3" customWidth="1"/>
    <col min="258" max="512" width="9.33203125" style="3"/>
    <col min="513" max="513" width="113.44140625" style="3" customWidth="1"/>
    <col min="514" max="768" width="9.33203125" style="3"/>
    <col min="769" max="769" width="113.44140625" style="3" customWidth="1"/>
    <col min="770" max="1024" width="9.33203125" style="3"/>
    <col min="1025" max="1025" width="113.44140625" style="3" customWidth="1"/>
    <col min="1026" max="1280" width="9.33203125" style="3"/>
    <col min="1281" max="1281" width="113.44140625" style="3" customWidth="1"/>
    <col min="1282" max="1536" width="9.33203125" style="3"/>
    <col min="1537" max="1537" width="113.44140625" style="3" customWidth="1"/>
    <col min="1538" max="1792" width="9.33203125" style="3"/>
    <col min="1793" max="1793" width="113.44140625" style="3" customWidth="1"/>
    <col min="1794" max="2048" width="9.33203125" style="3"/>
    <col min="2049" max="2049" width="113.44140625" style="3" customWidth="1"/>
    <col min="2050" max="2304" width="9.33203125" style="3"/>
    <col min="2305" max="2305" width="113.44140625" style="3" customWidth="1"/>
    <col min="2306" max="2560" width="9.33203125" style="3"/>
    <col min="2561" max="2561" width="113.44140625" style="3" customWidth="1"/>
    <col min="2562" max="2816" width="9.33203125" style="3"/>
    <col min="2817" max="2817" width="113.44140625" style="3" customWidth="1"/>
    <col min="2818" max="3072" width="9.33203125" style="3"/>
    <col min="3073" max="3073" width="113.44140625" style="3" customWidth="1"/>
    <col min="3074" max="3328" width="9.33203125" style="3"/>
    <col min="3329" max="3329" width="113.44140625" style="3" customWidth="1"/>
    <col min="3330" max="3584" width="9.33203125" style="3"/>
    <col min="3585" max="3585" width="113.44140625" style="3" customWidth="1"/>
    <col min="3586" max="3840" width="9.33203125" style="3"/>
    <col min="3841" max="3841" width="113.44140625" style="3" customWidth="1"/>
    <col min="3842" max="4096" width="9.33203125" style="3"/>
    <col min="4097" max="4097" width="113.44140625" style="3" customWidth="1"/>
    <col min="4098" max="4352" width="9.33203125" style="3"/>
    <col min="4353" max="4353" width="113.44140625" style="3" customWidth="1"/>
    <col min="4354" max="4608" width="9.33203125" style="3"/>
    <col min="4609" max="4609" width="113.44140625" style="3" customWidth="1"/>
    <col min="4610" max="4864" width="9.33203125" style="3"/>
    <col min="4865" max="4865" width="113.44140625" style="3" customWidth="1"/>
    <col min="4866" max="5120" width="9.33203125" style="3"/>
    <col min="5121" max="5121" width="113.44140625" style="3" customWidth="1"/>
    <col min="5122" max="5376" width="9.33203125" style="3"/>
    <col min="5377" max="5377" width="113.44140625" style="3" customWidth="1"/>
    <col min="5378" max="5632" width="9.33203125" style="3"/>
    <col min="5633" max="5633" width="113.44140625" style="3" customWidth="1"/>
    <col min="5634" max="5888" width="9.33203125" style="3"/>
    <col min="5889" max="5889" width="113.44140625" style="3" customWidth="1"/>
    <col min="5890" max="6144" width="9.33203125" style="3"/>
    <col min="6145" max="6145" width="113.44140625" style="3" customWidth="1"/>
    <col min="6146" max="6400" width="9.33203125" style="3"/>
    <col min="6401" max="6401" width="113.44140625" style="3" customWidth="1"/>
    <col min="6402" max="6656" width="9.33203125" style="3"/>
    <col min="6657" max="6657" width="113.44140625" style="3" customWidth="1"/>
    <col min="6658" max="6912" width="9.33203125" style="3"/>
    <col min="6913" max="6913" width="113.44140625" style="3" customWidth="1"/>
    <col min="6914" max="7168" width="9.33203125" style="3"/>
    <col min="7169" max="7169" width="113.44140625" style="3" customWidth="1"/>
    <col min="7170" max="7424" width="9.33203125" style="3"/>
    <col min="7425" max="7425" width="113.44140625" style="3" customWidth="1"/>
    <col min="7426" max="7680" width="9.33203125" style="3"/>
    <col min="7681" max="7681" width="113.44140625" style="3" customWidth="1"/>
    <col min="7682" max="7936" width="9.33203125" style="3"/>
    <col min="7937" max="7937" width="113.44140625" style="3" customWidth="1"/>
    <col min="7938" max="8192" width="9.33203125" style="3"/>
    <col min="8193" max="8193" width="113.44140625" style="3" customWidth="1"/>
    <col min="8194" max="8448" width="9.33203125" style="3"/>
    <col min="8449" max="8449" width="113.44140625" style="3" customWidth="1"/>
    <col min="8450" max="8704" width="9.33203125" style="3"/>
    <col min="8705" max="8705" width="113.44140625" style="3" customWidth="1"/>
    <col min="8706" max="8960" width="9.33203125" style="3"/>
    <col min="8961" max="8961" width="113.44140625" style="3" customWidth="1"/>
    <col min="8962" max="9216" width="9.33203125" style="3"/>
    <col min="9217" max="9217" width="113.44140625" style="3" customWidth="1"/>
    <col min="9218" max="9472" width="9.33203125" style="3"/>
    <col min="9473" max="9473" width="113.44140625" style="3" customWidth="1"/>
    <col min="9474" max="9728" width="9.33203125" style="3"/>
    <col min="9729" max="9729" width="113.44140625" style="3" customWidth="1"/>
    <col min="9730" max="9984" width="9.33203125" style="3"/>
    <col min="9985" max="9985" width="113.44140625" style="3" customWidth="1"/>
    <col min="9986" max="10240" width="9.33203125" style="3"/>
    <col min="10241" max="10241" width="113.44140625" style="3" customWidth="1"/>
    <col min="10242" max="10496" width="9.33203125" style="3"/>
    <col min="10497" max="10497" width="113.44140625" style="3" customWidth="1"/>
    <col min="10498" max="10752" width="9.33203125" style="3"/>
    <col min="10753" max="10753" width="113.44140625" style="3" customWidth="1"/>
    <col min="10754" max="11008" width="9.33203125" style="3"/>
    <col min="11009" max="11009" width="113.44140625" style="3" customWidth="1"/>
    <col min="11010" max="11264" width="9.33203125" style="3"/>
    <col min="11265" max="11265" width="113.44140625" style="3" customWidth="1"/>
    <col min="11266" max="11520" width="9.33203125" style="3"/>
    <col min="11521" max="11521" width="113.44140625" style="3" customWidth="1"/>
    <col min="11522" max="11776" width="9.33203125" style="3"/>
    <col min="11777" max="11777" width="113.44140625" style="3" customWidth="1"/>
    <col min="11778" max="12032" width="9.33203125" style="3"/>
    <col min="12033" max="12033" width="113.44140625" style="3" customWidth="1"/>
    <col min="12034" max="12288" width="9.33203125" style="3"/>
    <col min="12289" max="12289" width="113.44140625" style="3" customWidth="1"/>
    <col min="12290" max="12544" width="9.33203125" style="3"/>
    <col min="12545" max="12545" width="113.44140625" style="3" customWidth="1"/>
    <col min="12546" max="12800" width="9.33203125" style="3"/>
    <col min="12801" max="12801" width="113.44140625" style="3" customWidth="1"/>
    <col min="12802" max="13056" width="9.33203125" style="3"/>
    <col min="13057" max="13057" width="113.44140625" style="3" customWidth="1"/>
    <col min="13058" max="13312" width="9.33203125" style="3"/>
    <col min="13313" max="13313" width="113.44140625" style="3" customWidth="1"/>
    <col min="13314" max="13568" width="9.33203125" style="3"/>
    <col min="13569" max="13569" width="113.44140625" style="3" customWidth="1"/>
    <col min="13570" max="13824" width="9.33203125" style="3"/>
    <col min="13825" max="13825" width="113.44140625" style="3" customWidth="1"/>
    <col min="13826" max="14080" width="9.33203125" style="3"/>
    <col min="14081" max="14081" width="113.44140625" style="3" customWidth="1"/>
    <col min="14082" max="14336" width="9.33203125" style="3"/>
    <col min="14337" max="14337" width="113.44140625" style="3" customWidth="1"/>
    <col min="14338" max="14592" width="9.33203125" style="3"/>
    <col min="14593" max="14593" width="113.44140625" style="3" customWidth="1"/>
    <col min="14594" max="14848" width="9.33203125" style="3"/>
    <col min="14849" max="14849" width="113.44140625" style="3" customWidth="1"/>
    <col min="14850" max="15104" width="9.33203125" style="3"/>
    <col min="15105" max="15105" width="113.44140625" style="3" customWidth="1"/>
    <col min="15106" max="15360" width="9.33203125" style="3"/>
    <col min="15361" max="15361" width="113.44140625" style="3" customWidth="1"/>
    <col min="15362" max="15616" width="9.33203125" style="3"/>
    <col min="15617" max="15617" width="113.44140625" style="3" customWidth="1"/>
    <col min="15618" max="15872" width="9.33203125" style="3"/>
    <col min="15873" max="15873" width="113.44140625" style="3" customWidth="1"/>
    <col min="15874" max="16128" width="9.33203125" style="3"/>
    <col min="16129" max="16129" width="113.44140625" style="3" customWidth="1"/>
    <col min="16130" max="16384" width="9.33203125" style="3"/>
  </cols>
  <sheetData>
    <row r="1" spans="1:45" x14ac:dyDescent="0.3">
      <c r="A1" s="2" t="s">
        <v>2232</v>
      </c>
    </row>
    <row r="2" spans="1:45" ht="27.6" x14ac:dyDescent="0.3">
      <c r="A2" s="4" t="s">
        <v>2233</v>
      </c>
    </row>
    <row r="3" spans="1:45" ht="55.2" x14ac:dyDescent="0.3">
      <c r="A3" s="5" t="s">
        <v>2234</v>
      </c>
    </row>
    <row r="4" spans="1:45" ht="14.4" x14ac:dyDescent="0.3">
      <c r="A4" s="70" t="s">
        <v>2235</v>
      </c>
    </row>
    <row r="5" spans="1:45" ht="21" customHeight="1" thickBot="1" x14ac:dyDescent="0.35">
      <c r="A5" s="6" t="s">
        <v>2236</v>
      </c>
    </row>
    <row r="6" spans="1:45" ht="29.25" customHeight="1" thickBot="1" x14ac:dyDescent="0.35">
      <c r="A6" s="6" t="s">
        <v>2237</v>
      </c>
    </row>
    <row r="7" spans="1:45" ht="30" customHeight="1" thickBot="1" x14ac:dyDescent="0.35">
      <c r="A7" s="6" t="s">
        <v>2238</v>
      </c>
    </row>
    <row r="8" spans="1:45" ht="51.75" customHeight="1" thickBot="1" x14ac:dyDescent="0.35">
      <c r="A8" s="6" t="s">
        <v>2239</v>
      </c>
    </row>
    <row r="9" spans="1:45" ht="52.5" customHeight="1" x14ac:dyDescent="0.3">
      <c r="A9" s="5" t="s">
        <v>2240</v>
      </c>
    </row>
    <row r="10" spans="1:45" s="8" customFormat="1" ht="55.2" x14ac:dyDescent="0.3">
      <c r="A10" s="7" t="s">
        <v>2241</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6" x14ac:dyDescent="0.3">
      <c r="A11" s="9" t="s">
        <v>2242</v>
      </c>
    </row>
    <row r="12" spans="1:45" ht="21" customHeight="1" thickBot="1" x14ac:dyDescent="0.35">
      <c r="A12" s="5" t="s">
        <v>2243</v>
      </c>
    </row>
    <row r="13" spans="1:45" ht="37.5" customHeight="1" thickBot="1" x14ac:dyDescent="0.35">
      <c r="A13" s="10" t="s">
        <v>2244</v>
      </c>
    </row>
    <row r="14" spans="1:45" ht="28.2" thickBot="1" x14ac:dyDescent="0.35">
      <c r="A14" s="6" t="s">
        <v>2245</v>
      </c>
    </row>
    <row r="15" spans="1:45" ht="28.2" thickBot="1" x14ac:dyDescent="0.35">
      <c r="A15" s="6" t="s">
        <v>2246</v>
      </c>
    </row>
    <row r="16" spans="1:45" ht="28.2" thickBot="1" x14ac:dyDescent="0.35">
      <c r="A16" s="6" t="s">
        <v>2247</v>
      </c>
    </row>
    <row r="17" spans="1:1" x14ac:dyDescent="0.3">
      <c r="A17" s="5" t="s">
        <v>2248</v>
      </c>
    </row>
    <row r="18" spans="1:1" ht="93" customHeight="1" x14ac:dyDescent="0.3">
      <c r="A18" s="4" t="s">
        <v>2312</v>
      </c>
    </row>
    <row r="19" spans="1:1" ht="96.6" x14ac:dyDescent="0.3">
      <c r="A19" s="12" t="s">
        <v>2249</v>
      </c>
    </row>
    <row r="20" spans="1:1" ht="56.25" customHeight="1" x14ac:dyDescent="0.3">
      <c r="A20" s="13" t="s">
        <v>2250</v>
      </c>
    </row>
    <row r="21" spans="1:1" ht="42.75" customHeight="1" x14ac:dyDescent="0.3">
      <c r="A21" s="14" t="s">
        <v>2251</v>
      </c>
    </row>
    <row r="22" spans="1:1" ht="71.25" customHeight="1" x14ac:dyDescent="0.3">
      <c r="A22" s="13" t="s">
        <v>2252</v>
      </c>
    </row>
    <row r="23" spans="1:1" ht="55.2" x14ac:dyDescent="0.3">
      <c r="A23" s="15" t="s">
        <v>2253</v>
      </c>
    </row>
    <row r="24" spans="1:1" ht="33.75" customHeight="1" x14ac:dyDescent="0.3">
      <c r="A24" s="4" t="s">
        <v>2254</v>
      </c>
    </row>
    <row r="25" spans="1:1" ht="86.7" customHeight="1" x14ac:dyDescent="0.3">
      <c r="A25" s="14" t="s">
        <v>2255</v>
      </c>
    </row>
    <row r="26" spans="1:1" ht="20.100000000000001" customHeight="1" thickBot="1" x14ac:dyDescent="0.35">
      <c r="A26" s="6" t="s">
        <v>2256</v>
      </c>
    </row>
    <row r="27" spans="1:1" ht="83.4" thickBot="1" x14ac:dyDescent="0.35">
      <c r="A27" s="6" t="s">
        <v>2257</v>
      </c>
    </row>
    <row r="28" spans="1:1" ht="81" customHeight="1" thickBot="1" x14ac:dyDescent="0.35">
      <c r="A28" s="6" t="s">
        <v>2258</v>
      </c>
    </row>
    <row r="29" spans="1:1" x14ac:dyDescent="0.3">
      <c r="A29" s="15" t="s">
        <v>2259</v>
      </c>
    </row>
    <row r="30" spans="1:1" ht="14.4" thickBot="1" x14ac:dyDescent="0.35">
      <c r="A30" s="16" t="s">
        <v>2260</v>
      </c>
    </row>
    <row r="31" spans="1:1" ht="28.2" thickBot="1" x14ac:dyDescent="0.35">
      <c r="A31" s="16" t="s">
        <v>2261</v>
      </c>
    </row>
    <row r="32" spans="1:1" ht="55.8" thickBot="1" x14ac:dyDescent="0.35">
      <c r="A32" s="11" t="s">
        <v>2262</v>
      </c>
    </row>
    <row r="33" spans="1:1" ht="14.4" thickBot="1" x14ac:dyDescent="0.35">
      <c r="A33" s="16" t="s">
        <v>2263</v>
      </c>
    </row>
    <row r="34" spans="1:1" ht="14.4" thickBot="1" x14ac:dyDescent="0.35">
      <c r="A34" s="17" t="s">
        <v>2264</v>
      </c>
    </row>
    <row r="35" spans="1:1" ht="42" thickBot="1" x14ac:dyDescent="0.35">
      <c r="A35" s="18" t="s">
        <v>2265</v>
      </c>
    </row>
    <row r="36" spans="1:1" ht="15.75" customHeight="1" thickBot="1" x14ac:dyDescent="0.35">
      <c r="A36" s="19" t="s">
        <v>2266</v>
      </c>
    </row>
    <row r="37" spans="1:1" ht="33" customHeight="1" thickBot="1" x14ac:dyDescent="0.35">
      <c r="A37" s="19" t="s">
        <v>2267</v>
      </c>
    </row>
    <row r="38" spans="1:1" ht="28.2" thickBot="1" x14ac:dyDescent="0.35">
      <c r="A38" s="20" t="s">
        <v>2268</v>
      </c>
    </row>
    <row r="39" spans="1:1" ht="42" thickBot="1" x14ac:dyDescent="0.35">
      <c r="A39" s="21" t="s">
        <v>2269</v>
      </c>
    </row>
    <row r="40" spans="1:1" ht="42" thickBot="1" x14ac:dyDescent="0.35">
      <c r="A40" s="21" t="s">
        <v>2270</v>
      </c>
    </row>
    <row r="41" spans="1:1" ht="59.7" customHeight="1" x14ac:dyDescent="0.3">
      <c r="A41" s="14" t="s">
        <v>2271</v>
      </c>
    </row>
    <row r="42" spans="1:1" ht="69" x14ac:dyDescent="0.3">
      <c r="A42" s="4" t="s">
        <v>2272</v>
      </c>
    </row>
    <row r="43" spans="1:1" ht="17.25" customHeight="1" x14ac:dyDescent="0.3">
      <c r="A43" s="22" t="s">
        <v>2273</v>
      </c>
    </row>
    <row r="44" spans="1:1" ht="27.6" x14ac:dyDescent="0.3">
      <c r="A44" s="4" t="s">
        <v>2274</v>
      </c>
    </row>
    <row r="45" spans="1:1" ht="31.5" customHeight="1" x14ac:dyDescent="0.3">
      <c r="A45" s="23" t="s">
        <v>2275</v>
      </c>
    </row>
    <row r="46" spans="1:1" ht="24" customHeight="1" x14ac:dyDescent="0.3">
      <c r="A46" s="22" t="s">
        <v>2276</v>
      </c>
    </row>
    <row r="47" spans="1:1" ht="21" customHeight="1" x14ac:dyDescent="0.3">
      <c r="A47" s="14" t="s">
        <v>2277</v>
      </c>
    </row>
    <row r="48" spans="1:1" ht="23.25" customHeight="1" x14ac:dyDescent="0.3">
      <c r="A48" s="22" t="s">
        <v>2278</v>
      </c>
    </row>
    <row r="49" spans="1:1" s="63" customFormat="1" ht="69" x14ac:dyDescent="0.3">
      <c r="A49" s="64" t="s">
        <v>2279</v>
      </c>
    </row>
    <row r="50" spans="1:1" ht="39.75" customHeight="1" x14ac:dyDescent="0.3">
      <c r="A50" s="4" t="s">
        <v>2280</v>
      </c>
    </row>
    <row r="51" spans="1:1" s="63" customFormat="1" ht="69" x14ac:dyDescent="0.3">
      <c r="A51" s="65" t="s">
        <v>2281</v>
      </c>
    </row>
    <row r="52" spans="1:1" ht="66" customHeight="1" x14ac:dyDescent="0.3">
      <c r="A52" s="14" t="s">
        <v>2282</v>
      </c>
    </row>
    <row r="53" spans="1:1" ht="69" x14ac:dyDescent="0.3">
      <c r="A53" s="4" t="s">
        <v>2283</v>
      </c>
    </row>
    <row r="54" spans="1:1" ht="69" x14ac:dyDescent="0.3">
      <c r="A54" s="69" t="s">
        <v>2284</v>
      </c>
    </row>
    <row r="55" spans="1:1" ht="138" x14ac:dyDescent="0.3">
      <c r="A55" s="69" t="s">
        <v>2302</v>
      </c>
    </row>
    <row r="56" spans="1:1" ht="135" customHeight="1" x14ac:dyDescent="0.3">
      <c r="A56" s="69" t="s">
        <v>2304</v>
      </c>
    </row>
    <row r="57" spans="1:1" ht="163.5" customHeight="1" x14ac:dyDescent="0.3">
      <c r="A57" s="69" t="s">
        <v>2305</v>
      </c>
    </row>
    <row r="58" spans="1:1" ht="69" x14ac:dyDescent="0.3">
      <c r="A58" s="90" t="s">
        <v>2313</v>
      </c>
    </row>
    <row r="59" spans="1:1" ht="82.8" x14ac:dyDescent="0.3">
      <c r="A59" s="90" t="s">
        <v>2317</v>
      </c>
    </row>
    <row r="60" spans="1:1" ht="24.75" customHeight="1" x14ac:dyDescent="0.3"/>
    <row r="61" spans="1:1" ht="24.75" customHeight="1" x14ac:dyDescent="0.3"/>
    <row r="62" spans="1:1" ht="24.75" customHeight="1" x14ac:dyDescent="0.3"/>
    <row r="63" spans="1:1" ht="24.75" customHeight="1" x14ac:dyDescent="0.3"/>
    <row r="64" spans="1:1" ht="24.75" customHeight="1" x14ac:dyDescent="0.3"/>
    <row r="65" ht="24.75" customHeight="1" x14ac:dyDescent="0.3"/>
    <row r="66" ht="24.75" customHeight="1" x14ac:dyDescent="0.3"/>
    <row r="67" ht="24.75" customHeight="1" x14ac:dyDescent="0.3"/>
  </sheetData>
  <sheetProtection algorithmName="SHA-512" hashValue="Iv9PKaO56lsjZxXzaZVZ5YLQ/Erd9MT1w4e8YWnZRPoxv9+kBgl5Z/F/+uwgYPADnpjUztXAR4oYuz+72uZalg==" saltValue="yZO/py9FuPAli+xAgvwF+Q==" spinCount="100000" sheet="1"/>
  <hyperlinks>
    <hyperlink ref="A4" r:id="rId1" xr:uid="{FB02B925-1968-4886-B255-A354E9C6B05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87D13-9CA5-4638-8602-06C138710F82}">
  <dimension ref="A1:A18"/>
  <sheetViews>
    <sheetView workbookViewId="0">
      <selection activeCell="A33" sqref="A33"/>
    </sheetView>
  </sheetViews>
  <sheetFormatPr defaultColWidth="9.33203125" defaultRowHeight="13.2" x14ac:dyDescent="0.25"/>
  <cols>
    <col min="1" max="1" width="100.109375" style="79" customWidth="1"/>
    <col min="2" max="256" width="9.33203125" style="73"/>
    <col min="257" max="257" width="100.109375" style="73" customWidth="1"/>
    <col min="258" max="512" width="9.33203125" style="73"/>
    <col min="513" max="513" width="100.109375" style="73" customWidth="1"/>
    <col min="514" max="768" width="9.33203125" style="73"/>
    <col min="769" max="769" width="100.109375" style="73" customWidth="1"/>
    <col min="770" max="1024" width="9.33203125" style="73"/>
    <col min="1025" max="1025" width="100.109375" style="73" customWidth="1"/>
    <col min="1026" max="1280" width="9.33203125" style="73"/>
    <col min="1281" max="1281" width="100.109375" style="73" customWidth="1"/>
    <col min="1282" max="1536" width="9.33203125" style="73"/>
    <col min="1537" max="1537" width="100.109375" style="73" customWidth="1"/>
    <col min="1538" max="1792" width="9.33203125" style="73"/>
    <col min="1793" max="1793" width="100.109375" style="73" customWidth="1"/>
    <col min="1794" max="2048" width="9.33203125" style="73"/>
    <col min="2049" max="2049" width="100.109375" style="73" customWidth="1"/>
    <col min="2050" max="2304" width="9.33203125" style="73"/>
    <col min="2305" max="2305" width="100.109375" style="73" customWidth="1"/>
    <col min="2306" max="2560" width="9.33203125" style="73"/>
    <col min="2561" max="2561" width="100.109375" style="73" customWidth="1"/>
    <col min="2562" max="2816" width="9.33203125" style="73"/>
    <col min="2817" max="2817" width="100.109375" style="73" customWidth="1"/>
    <col min="2818" max="3072" width="9.33203125" style="73"/>
    <col min="3073" max="3073" width="100.109375" style="73" customWidth="1"/>
    <col min="3074" max="3328" width="9.33203125" style="73"/>
    <col min="3329" max="3329" width="100.109375" style="73" customWidth="1"/>
    <col min="3330" max="3584" width="9.33203125" style="73"/>
    <col min="3585" max="3585" width="100.109375" style="73" customWidth="1"/>
    <col min="3586" max="3840" width="9.33203125" style="73"/>
    <col min="3841" max="3841" width="100.109375" style="73" customWidth="1"/>
    <col min="3842" max="4096" width="9.33203125" style="73"/>
    <col min="4097" max="4097" width="100.109375" style="73" customWidth="1"/>
    <col min="4098" max="4352" width="9.33203125" style="73"/>
    <col min="4353" max="4353" width="100.109375" style="73" customWidth="1"/>
    <col min="4354" max="4608" width="9.33203125" style="73"/>
    <col min="4609" max="4609" width="100.109375" style="73" customWidth="1"/>
    <col min="4610" max="4864" width="9.33203125" style="73"/>
    <col min="4865" max="4865" width="100.109375" style="73" customWidth="1"/>
    <col min="4866" max="5120" width="9.33203125" style="73"/>
    <col min="5121" max="5121" width="100.109375" style="73" customWidth="1"/>
    <col min="5122" max="5376" width="9.33203125" style="73"/>
    <col min="5377" max="5377" width="100.109375" style="73" customWidth="1"/>
    <col min="5378" max="5632" width="9.33203125" style="73"/>
    <col min="5633" max="5633" width="100.109375" style="73" customWidth="1"/>
    <col min="5634" max="5888" width="9.33203125" style="73"/>
    <col min="5889" max="5889" width="100.109375" style="73" customWidth="1"/>
    <col min="5890" max="6144" width="9.33203125" style="73"/>
    <col min="6145" max="6145" width="100.109375" style="73" customWidth="1"/>
    <col min="6146" max="6400" width="9.33203125" style="73"/>
    <col min="6401" max="6401" width="100.109375" style="73" customWidth="1"/>
    <col min="6402" max="6656" width="9.33203125" style="73"/>
    <col min="6657" max="6657" width="100.109375" style="73" customWidth="1"/>
    <col min="6658" max="6912" width="9.33203125" style="73"/>
    <col min="6913" max="6913" width="100.109375" style="73" customWidth="1"/>
    <col min="6914" max="7168" width="9.33203125" style="73"/>
    <col min="7169" max="7169" width="100.109375" style="73" customWidth="1"/>
    <col min="7170" max="7424" width="9.33203125" style="73"/>
    <col min="7425" max="7425" width="100.109375" style="73" customWidth="1"/>
    <col min="7426" max="7680" width="9.33203125" style="73"/>
    <col min="7681" max="7681" width="100.109375" style="73" customWidth="1"/>
    <col min="7682" max="7936" width="9.33203125" style="73"/>
    <col min="7937" max="7937" width="100.109375" style="73" customWidth="1"/>
    <col min="7938" max="8192" width="9.33203125" style="73"/>
    <col min="8193" max="8193" width="100.109375" style="73" customWidth="1"/>
    <col min="8194" max="8448" width="9.33203125" style="73"/>
    <col min="8449" max="8449" width="100.109375" style="73" customWidth="1"/>
    <col min="8450" max="8704" width="9.33203125" style="73"/>
    <col min="8705" max="8705" width="100.109375" style="73" customWidth="1"/>
    <col min="8706" max="8960" width="9.33203125" style="73"/>
    <col min="8961" max="8961" width="100.109375" style="73" customWidth="1"/>
    <col min="8962" max="9216" width="9.33203125" style="73"/>
    <col min="9217" max="9217" width="100.109375" style="73" customWidth="1"/>
    <col min="9218" max="9472" width="9.33203125" style="73"/>
    <col min="9473" max="9473" width="100.109375" style="73" customWidth="1"/>
    <col min="9474" max="9728" width="9.33203125" style="73"/>
    <col min="9729" max="9729" width="100.109375" style="73" customWidth="1"/>
    <col min="9730" max="9984" width="9.33203125" style="73"/>
    <col min="9985" max="9985" width="100.109375" style="73" customWidth="1"/>
    <col min="9986" max="10240" width="9.33203125" style="73"/>
    <col min="10241" max="10241" width="100.109375" style="73" customWidth="1"/>
    <col min="10242" max="10496" width="9.33203125" style="73"/>
    <col min="10497" max="10497" width="100.109375" style="73" customWidth="1"/>
    <col min="10498" max="10752" width="9.33203125" style="73"/>
    <col min="10753" max="10753" width="100.109375" style="73" customWidth="1"/>
    <col min="10754" max="11008" width="9.33203125" style="73"/>
    <col min="11009" max="11009" width="100.109375" style="73" customWidth="1"/>
    <col min="11010" max="11264" width="9.33203125" style="73"/>
    <col min="11265" max="11265" width="100.109375" style="73" customWidth="1"/>
    <col min="11266" max="11520" width="9.33203125" style="73"/>
    <col min="11521" max="11521" width="100.109375" style="73" customWidth="1"/>
    <col min="11522" max="11776" width="9.33203125" style="73"/>
    <col min="11777" max="11777" width="100.109375" style="73" customWidth="1"/>
    <col min="11778" max="12032" width="9.33203125" style="73"/>
    <col min="12033" max="12033" width="100.109375" style="73" customWidth="1"/>
    <col min="12034" max="12288" width="9.33203125" style="73"/>
    <col min="12289" max="12289" width="100.109375" style="73" customWidth="1"/>
    <col min="12290" max="12544" width="9.33203125" style="73"/>
    <col min="12545" max="12545" width="100.109375" style="73" customWidth="1"/>
    <col min="12546" max="12800" width="9.33203125" style="73"/>
    <col min="12801" max="12801" width="100.109375" style="73" customWidth="1"/>
    <col min="12802" max="13056" width="9.33203125" style="73"/>
    <col min="13057" max="13057" width="100.109375" style="73" customWidth="1"/>
    <col min="13058" max="13312" width="9.33203125" style="73"/>
    <col min="13313" max="13313" width="100.109375" style="73" customWidth="1"/>
    <col min="13314" max="13568" width="9.33203125" style="73"/>
    <col min="13569" max="13569" width="100.109375" style="73" customWidth="1"/>
    <col min="13570" max="13824" width="9.33203125" style="73"/>
    <col min="13825" max="13825" width="100.109375" style="73" customWidth="1"/>
    <col min="13826" max="14080" width="9.33203125" style="73"/>
    <col min="14081" max="14081" width="100.109375" style="73" customWidth="1"/>
    <col min="14082" max="14336" width="9.33203125" style="73"/>
    <col min="14337" max="14337" width="100.109375" style="73" customWidth="1"/>
    <col min="14338" max="14592" width="9.33203125" style="73"/>
    <col min="14593" max="14593" width="100.109375" style="73" customWidth="1"/>
    <col min="14594" max="14848" width="9.33203125" style="73"/>
    <col min="14849" max="14849" width="100.109375" style="73" customWidth="1"/>
    <col min="14850" max="15104" width="9.33203125" style="73"/>
    <col min="15105" max="15105" width="100.109375" style="73" customWidth="1"/>
    <col min="15106" max="15360" width="9.33203125" style="73"/>
    <col min="15361" max="15361" width="100.109375" style="73" customWidth="1"/>
    <col min="15362" max="15616" width="9.33203125" style="73"/>
    <col min="15617" max="15617" width="100.109375" style="73" customWidth="1"/>
    <col min="15618" max="15872" width="9.33203125" style="73"/>
    <col min="15873" max="15873" width="100.109375" style="73" customWidth="1"/>
    <col min="15874" max="16128" width="9.33203125" style="73"/>
    <col min="16129" max="16129" width="100.109375" style="73" customWidth="1"/>
    <col min="16130" max="16384" width="9.33203125" style="73"/>
  </cols>
  <sheetData>
    <row r="1" spans="1:1" s="72" customFormat="1" ht="15.6" x14ac:dyDescent="0.3">
      <c r="A1" s="71" t="s">
        <v>2285</v>
      </c>
    </row>
    <row r="2" spans="1:1" ht="15" x14ac:dyDescent="0.25">
      <c r="A2" s="83" t="s">
        <v>2286</v>
      </c>
    </row>
    <row r="3" spans="1:1" ht="15" x14ac:dyDescent="0.25">
      <c r="A3" s="83"/>
    </row>
    <row r="4" spans="1:1" ht="15.6" x14ac:dyDescent="0.25">
      <c r="A4" s="84" t="s">
        <v>2287</v>
      </c>
    </row>
    <row r="5" spans="1:1" ht="15" x14ac:dyDescent="0.25">
      <c r="A5" s="75" t="s">
        <v>2286</v>
      </c>
    </row>
    <row r="6" spans="1:1" ht="15" x14ac:dyDescent="0.25">
      <c r="A6" s="75"/>
    </row>
    <row r="7" spans="1:1" ht="15.6" x14ac:dyDescent="0.25">
      <c r="A7" s="86" t="s">
        <v>2303</v>
      </c>
    </row>
    <row r="8" spans="1:1" ht="15.6" x14ac:dyDescent="0.25">
      <c r="A8" s="87" t="s">
        <v>2286</v>
      </c>
    </row>
    <row r="9" spans="1:1" ht="15" x14ac:dyDescent="0.25">
      <c r="A9" s="85"/>
    </row>
    <row r="10" spans="1:1" ht="15.6" x14ac:dyDescent="0.3">
      <c r="A10" s="76" t="s">
        <v>2288</v>
      </c>
    </row>
    <row r="11" spans="1:1" ht="15" x14ac:dyDescent="0.25">
      <c r="A11" s="75" t="s">
        <v>2286</v>
      </c>
    </row>
    <row r="12" spans="1:1" ht="15" x14ac:dyDescent="0.25">
      <c r="A12" s="74"/>
    </row>
    <row r="13" spans="1:1" ht="15.6" x14ac:dyDescent="0.3">
      <c r="A13" s="76" t="s">
        <v>2289</v>
      </c>
    </row>
    <row r="14" spans="1:1" ht="15" x14ac:dyDescent="0.25">
      <c r="A14" s="85" t="s">
        <v>2290</v>
      </c>
    </row>
    <row r="15" spans="1:1" ht="33.75" customHeight="1" x14ac:dyDescent="0.25">
      <c r="A15" s="75"/>
    </row>
    <row r="16" spans="1:1" ht="15.6" x14ac:dyDescent="0.25">
      <c r="A16" s="88"/>
    </row>
    <row r="17" spans="1:1" s="78" customFormat="1" ht="15" x14ac:dyDescent="0.25">
      <c r="A17" s="89"/>
    </row>
    <row r="18" spans="1:1" ht="19.8" x14ac:dyDescent="0.25">
      <c r="A18" s="77"/>
    </row>
  </sheetData>
  <sheetProtection algorithmName="SHA-512" hashValue="EIfwaxvIzpSFEjol4vXxUeCdwoTTzH3TSzGS6xZLVDp+boc0fGOL12714wF0OiZd9AimsdaYoIL8wSA0RlGwDw==" saltValue="hfKYqMJ9yQqctkEqo7phiA=="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4.4" x14ac:dyDescent="0.3"/>
  <cols>
    <col min="1" max="1" width="11.6640625" style="24" bestFit="1" customWidth="1"/>
    <col min="2" max="2" width="12.6640625" style="24" bestFit="1" customWidth="1"/>
    <col min="3" max="3" width="9.6640625" style="24" bestFit="1" customWidth="1"/>
    <col min="4" max="4" width="8.5546875" style="24" bestFit="1" customWidth="1"/>
    <col min="5" max="5" width="14.33203125" style="24" bestFit="1" customWidth="1"/>
  </cols>
  <sheetData>
    <row r="1" spans="1:5" s="30" customFormat="1" ht="26.4" x14ac:dyDescent="0.3">
      <c r="A1" s="39" t="s">
        <v>2291</v>
      </c>
      <c r="B1" s="39" t="s">
        <v>88</v>
      </c>
      <c r="C1" s="39" t="s">
        <v>89</v>
      </c>
      <c r="D1" s="39" t="s">
        <v>90</v>
      </c>
      <c r="E1" s="39" t="s">
        <v>107</v>
      </c>
    </row>
    <row r="2" spans="1:5" x14ac:dyDescent="0.3">
      <c r="A2" s="36">
        <v>1</v>
      </c>
      <c r="B2" s="36">
        <v>0</v>
      </c>
      <c r="C2" s="36">
        <v>0</v>
      </c>
      <c r="D2" s="36">
        <v>0</v>
      </c>
      <c r="E2" s="36">
        <v>1</v>
      </c>
    </row>
    <row r="3" spans="1:5" x14ac:dyDescent="0.3">
      <c r="A3" s="36">
        <v>2</v>
      </c>
      <c r="B3" s="36">
        <v>0</v>
      </c>
      <c r="C3" s="36">
        <v>0</v>
      </c>
      <c r="D3" s="36">
        <v>1</v>
      </c>
      <c r="E3" s="36">
        <v>1</v>
      </c>
    </row>
    <row r="4" spans="1:5" x14ac:dyDescent="0.3">
      <c r="A4" s="36">
        <v>3</v>
      </c>
      <c r="B4" s="36">
        <v>0</v>
      </c>
      <c r="C4" s="36">
        <v>1</v>
      </c>
      <c r="D4" s="36">
        <v>1</v>
      </c>
      <c r="E4" s="36">
        <v>1</v>
      </c>
    </row>
    <row r="5" spans="1:5" x14ac:dyDescent="0.3">
      <c r="A5" s="36">
        <v>4</v>
      </c>
      <c r="B5" s="36">
        <v>1</v>
      </c>
      <c r="C5" s="36">
        <v>1</v>
      </c>
      <c r="D5" s="36">
        <v>1</v>
      </c>
      <c r="E5" s="36">
        <v>1</v>
      </c>
    </row>
    <row r="6" spans="1:5" x14ac:dyDescent="0.3">
      <c r="A6" s="36">
        <v>5</v>
      </c>
      <c r="B6" s="36">
        <v>1</v>
      </c>
      <c r="C6" s="36">
        <v>1</v>
      </c>
      <c r="D6" s="36">
        <v>2</v>
      </c>
      <c r="E6" s="36">
        <v>1</v>
      </c>
    </row>
    <row r="7" spans="1:5" x14ac:dyDescent="0.3">
      <c r="A7" s="36">
        <v>6</v>
      </c>
      <c r="B7" s="36">
        <v>1</v>
      </c>
      <c r="C7" s="36">
        <v>2</v>
      </c>
      <c r="D7" s="36">
        <v>2</v>
      </c>
      <c r="E7" s="36">
        <v>1</v>
      </c>
    </row>
    <row r="8" spans="1:5" x14ac:dyDescent="0.3">
      <c r="A8" s="36">
        <v>7</v>
      </c>
      <c r="B8" s="36">
        <v>1</v>
      </c>
      <c r="C8" s="36">
        <v>2</v>
      </c>
      <c r="D8" s="36">
        <v>3</v>
      </c>
      <c r="E8" s="36">
        <v>1</v>
      </c>
    </row>
    <row r="9" spans="1:5" x14ac:dyDescent="0.3">
      <c r="A9" s="36">
        <v>8</v>
      </c>
      <c r="B9" s="36">
        <v>1</v>
      </c>
      <c r="C9" s="36">
        <v>2</v>
      </c>
      <c r="D9" s="36">
        <v>3</v>
      </c>
      <c r="E9" s="36">
        <v>2</v>
      </c>
    </row>
    <row r="10" spans="1:5" x14ac:dyDescent="0.3">
      <c r="A10" s="36">
        <v>9</v>
      </c>
      <c r="B10" s="36">
        <v>1</v>
      </c>
      <c r="C10" s="36">
        <v>2</v>
      </c>
      <c r="D10" s="36">
        <v>4</v>
      </c>
      <c r="E10" s="36">
        <v>2</v>
      </c>
    </row>
    <row r="11" spans="1:5" x14ac:dyDescent="0.3">
      <c r="A11" s="36">
        <v>10</v>
      </c>
      <c r="B11" s="36">
        <v>2</v>
      </c>
      <c r="C11" s="36">
        <v>2</v>
      </c>
      <c r="D11" s="36">
        <v>4</v>
      </c>
      <c r="E11" s="36">
        <v>2</v>
      </c>
    </row>
    <row r="12" spans="1:5" x14ac:dyDescent="0.3">
      <c r="A12" s="36">
        <v>11</v>
      </c>
      <c r="B12" s="36">
        <v>2</v>
      </c>
      <c r="C12" s="36">
        <v>3</v>
      </c>
      <c r="D12" s="36">
        <v>4</v>
      </c>
      <c r="E12" s="36">
        <v>2</v>
      </c>
    </row>
    <row r="13" spans="1:5" x14ac:dyDescent="0.3">
      <c r="A13" s="36">
        <v>12</v>
      </c>
      <c r="B13" s="36">
        <v>2</v>
      </c>
      <c r="C13" s="36">
        <v>3</v>
      </c>
      <c r="D13" s="36">
        <v>5</v>
      </c>
      <c r="E13" s="36">
        <v>2</v>
      </c>
    </row>
    <row r="14" spans="1:5" x14ac:dyDescent="0.3">
      <c r="A14" s="36">
        <v>13</v>
      </c>
      <c r="B14" s="36">
        <v>2</v>
      </c>
      <c r="C14" s="36">
        <v>3</v>
      </c>
      <c r="D14" s="36">
        <v>5</v>
      </c>
      <c r="E14" s="36">
        <v>3</v>
      </c>
    </row>
    <row r="15" spans="1:5" x14ac:dyDescent="0.3">
      <c r="A15" s="36">
        <v>14</v>
      </c>
      <c r="B15" s="36">
        <v>2</v>
      </c>
      <c r="C15" s="36">
        <v>4</v>
      </c>
      <c r="D15" s="36">
        <v>5</v>
      </c>
      <c r="E15" s="36">
        <v>3</v>
      </c>
    </row>
    <row r="16" spans="1:5" x14ac:dyDescent="0.3">
      <c r="A16" s="36">
        <v>15</v>
      </c>
      <c r="B16" s="36">
        <v>2</v>
      </c>
      <c r="C16" s="36">
        <v>4</v>
      </c>
      <c r="D16" s="36">
        <v>6</v>
      </c>
      <c r="E16" s="36">
        <v>3</v>
      </c>
    </row>
    <row r="17" spans="1:5" x14ac:dyDescent="0.3">
      <c r="A17" s="36">
        <v>16</v>
      </c>
      <c r="B17" s="36">
        <v>2</v>
      </c>
      <c r="C17" s="36">
        <v>4</v>
      </c>
      <c r="D17" s="36">
        <v>7</v>
      </c>
      <c r="E17" s="36">
        <v>3</v>
      </c>
    </row>
    <row r="18" spans="1:5" x14ac:dyDescent="0.3">
      <c r="A18" s="36">
        <v>17</v>
      </c>
      <c r="B18" s="36">
        <v>3</v>
      </c>
      <c r="C18" s="36">
        <v>4</v>
      </c>
      <c r="D18" s="36">
        <v>7</v>
      </c>
      <c r="E18" s="36">
        <v>3</v>
      </c>
    </row>
    <row r="19" spans="1:5" x14ac:dyDescent="0.3">
      <c r="A19" s="36">
        <v>18</v>
      </c>
      <c r="B19" s="36">
        <v>3</v>
      </c>
      <c r="C19" s="36">
        <v>5</v>
      </c>
      <c r="D19" s="36">
        <v>7</v>
      </c>
      <c r="E19" s="36">
        <v>3</v>
      </c>
    </row>
    <row r="20" spans="1:5" x14ac:dyDescent="0.3">
      <c r="A20" s="36">
        <v>19</v>
      </c>
      <c r="B20" s="36">
        <v>3</v>
      </c>
      <c r="C20" s="36">
        <v>5</v>
      </c>
      <c r="D20" s="36">
        <v>8</v>
      </c>
      <c r="E20" s="36">
        <v>3</v>
      </c>
    </row>
    <row r="21" spans="1:5" x14ac:dyDescent="0.3">
      <c r="A21" s="36">
        <v>20</v>
      </c>
      <c r="B21" s="36">
        <v>3</v>
      </c>
      <c r="C21" s="36">
        <v>5</v>
      </c>
      <c r="D21" s="36">
        <v>8</v>
      </c>
      <c r="E21" s="36">
        <v>4</v>
      </c>
    </row>
    <row r="22" spans="1:5" x14ac:dyDescent="0.3">
      <c r="A22" s="36">
        <v>21</v>
      </c>
      <c r="B22" s="36">
        <v>3</v>
      </c>
      <c r="C22" s="36">
        <v>5</v>
      </c>
      <c r="D22" s="36">
        <v>9</v>
      </c>
      <c r="E22" s="36">
        <v>4</v>
      </c>
    </row>
    <row r="23" spans="1:5" x14ac:dyDescent="0.3">
      <c r="A23" s="36">
        <v>22</v>
      </c>
      <c r="B23" s="36">
        <v>3</v>
      </c>
      <c r="C23" s="36">
        <v>6</v>
      </c>
      <c r="D23" s="36">
        <v>9</v>
      </c>
      <c r="E23" s="36">
        <v>4</v>
      </c>
    </row>
    <row r="24" spans="1:5" x14ac:dyDescent="0.3">
      <c r="A24" s="36">
        <v>23</v>
      </c>
      <c r="B24" s="36">
        <v>3</v>
      </c>
      <c r="C24" s="36">
        <v>6</v>
      </c>
      <c r="D24" s="36">
        <v>9</v>
      </c>
      <c r="E24" s="36">
        <v>5</v>
      </c>
    </row>
    <row r="25" spans="1:5" x14ac:dyDescent="0.3">
      <c r="A25" s="36">
        <v>24</v>
      </c>
      <c r="B25" s="36">
        <v>4</v>
      </c>
      <c r="C25" s="36">
        <v>6</v>
      </c>
      <c r="D25" s="36">
        <v>9</v>
      </c>
      <c r="E25" s="36">
        <v>5</v>
      </c>
    </row>
    <row r="26" spans="1:5" x14ac:dyDescent="0.3">
      <c r="A26" s="36">
        <v>25</v>
      </c>
      <c r="B26" s="36">
        <v>4</v>
      </c>
      <c r="C26" s="36">
        <v>6</v>
      </c>
      <c r="D26" s="36">
        <v>10</v>
      </c>
      <c r="E26" s="36">
        <v>5</v>
      </c>
    </row>
    <row r="27" spans="1:5" x14ac:dyDescent="0.3">
      <c r="A27" s="36">
        <v>26</v>
      </c>
      <c r="B27" s="36">
        <v>4</v>
      </c>
      <c r="C27" s="36">
        <v>7</v>
      </c>
      <c r="D27" s="36">
        <v>11</v>
      </c>
      <c r="E27" s="36">
        <v>5</v>
      </c>
    </row>
    <row r="28" spans="1:5" x14ac:dyDescent="0.3">
      <c r="A28" s="36">
        <v>27</v>
      </c>
      <c r="B28" s="36">
        <v>4</v>
      </c>
      <c r="C28" s="36">
        <v>7</v>
      </c>
      <c r="D28" s="36">
        <v>11</v>
      </c>
      <c r="E28" s="36">
        <v>5</v>
      </c>
    </row>
    <row r="29" spans="1:5" x14ac:dyDescent="0.3">
      <c r="A29" s="36">
        <v>28</v>
      </c>
      <c r="B29" s="36">
        <v>4</v>
      </c>
      <c r="C29" s="36">
        <v>7</v>
      </c>
      <c r="D29" s="36">
        <v>11</v>
      </c>
      <c r="E29" s="36">
        <v>6</v>
      </c>
    </row>
    <row r="30" spans="1:5" x14ac:dyDescent="0.3">
      <c r="A30" s="36">
        <v>29</v>
      </c>
      <c r="B30" s="36">
        <v>4</v>
      </c>
      <c r="C30" s="36">
        <v>7</v>
      </c>
      <c r="D30" s="36">
        <v>12</v>
      </c>
      <c r="E30" s="36">
        <v>6</v>
      </c>
    </row>
    <row r="31" spans="1:5" x14ac:dyDescent="0.3">
      <c r="A31" s="36">
        <v>30</v>
      </c>
      <c r="B31" s="36">
        <v>5</v>
      </c>
      <c r="C31" s="36">
        <v>7</v>
      </c>
      <c r="D31" s="36">
        <v>12</v>
      </c>
      <c r="E31" s="36">
        <v>6</v>
      </c>
    </row>
    <row r="32" spans="1:5" x14ac:dyDescent="0.3">
      <c r="A32" s="36">
        <v>31</v>
      </c>
      <c r="B32" s="36">
        <v>5</v>
      </c>
      <c r="C32" s="36">
        <v>8</v>
      </c>
      <c r="D32" s="36">
        <v>12</v>
      </c>
      <c r="E32" s="36">
        <v>6</v>
      </c>
    </row>
    <row r="33" spans="1:5" x14ac:dyDescent="0.3">
      <c r="A33" s="36">
        <v>32</v>
      </c>
      <c r="B33" s="36">
        <v>5</v>
      </c>
      <c r="C33" s="36">
        <v>8</v>
      </c>
      <c r="D33" s="36">
        <v>13</v>
      </c>
      <c r="E33" s="36">
        <v>6</v>
      </c>
    </row>
    <row r="34" spans="1:5" x14ac:dyDescent="0.3">
      <c r="A34" s="36">
        <v>33</v>
      </c>
      <c r="B34" s="36">
        <v>5</v>
      </c>
      <c r="C34" s="36">
        <v>8</v>
      </c>
      <c r="D34" s="36">
        <v>13</v>
      </c>
      <c r="E34" s="36">
        <v>7</v>
      </c>
    </row>
    <row r="35" spans="1:5" x14ac:dyDescent="0.3">
      <c r="A35" s="36">
        <v>34</v>
      </c>
      <c r="B35" s="36">
        <v>5</v>
      </c>
      <c r="C35" s="36">
        <v>9</v>
      </c>
      <c r="D35" s="36">
        <v>13</v>
      </c>
      <c r="E35" s="36">
        <v>7</v>
      </c>
    </row>
    <row r="36" spans="1:5" x14ac:dyDescent="0.3">
      <c r="A36" s="36">
        <v>35</v>
      </c>
      <c r="B36" s="36">
        <v>5</v>
      </c>
      <c r="C36" s="36">
        <v>9</v>
      </c>
      <c r="D36" s="36">
        <v>14</v>
      </c>
      <c r="E36" s="36">
        <v>7</v>
      </c>
    </row>
    <row r="37" spans="1:5" x14ac:dyDescent="0.3">
      <c r="A37" s="36">
        <v>36</v>
      </c>
      <c r="B37" s="36">
        <v>5</v>
      </c>
      <c r="C37" s="36">
        <v>9</v>
      </c>
      <c r="D37" s="36">
        <v>15</v>
      </c>
      <c r="E37" s="36">
        <v>7</v>
      </c>
    </row>
    <row r="38" spans="1:5" x14ac:dyDescent="0.3">
      <c r="A38" s="36">
        <v>37</v>
      </c>
      <c r="B38" s="36">
        <v>6</v>
      </c>
      <c r="C38" s="36">
        <v>9</v>
      </c>
      <c r="D38" s="36">
        <v>15</v>
      </c>
      <c r="E38" s="36">
        <v>7</v>
      </c>
    </row>
    <row r="39" spans="1:5" x14ac:dyDescent="0.3">
      <c r="A39" s="36">
        <v>38</v>
      </c>
      <c r="B39" s="36">
        <v>6</v>
      </c>
      <c r="C39" s="36">
        <v>10</v>
      </c>
      <c r="D39" s="36">
        <v>15</v>
      </c>
      <c r="E39" s="36">
        <v>7</v>
      </c>
    </row>
    <row r="40" spans="1:5" x14ac:dyDescent="0.3">
      <c r="A40" s="36">
        <v>39</v>
      </c>
      <c r="B40" s="36">
        <v>6</v>
      </c>
      <c r="C40" s="36">
        <v>10</v>
      </c>
      <c r="D40" s="36">
        <v>16</v>
      </c>
      <c r="E40" s="36">
        <v>7</v>
      </c>
    </row>
    <row r="41" spans="1:5" x14ac:dyDescent="0.3">
      <c r="A41" s="36">
        <v>40</v>
      </c>
      <c r="B41" s="36">
        <v>6</v>
      </c>
      <c r="C41" s="36">
        <v>10</v>
      </c>
      <c r="D41" s="36">
        <v>16</v>
      </c>
      <c r="E41" s="36">
        <v>8</v>
      </c>
    </row>
    <row r="42" spans="1:5" x14ac:dyDescent="0.3">
      <c r="A42" s="36">
        <v>41</v>
      </c>
      <c r="B42" s="36">
        <v>6</v>
      </c>
      <c r="C42" s="36">
        <v>10</v>
      </c>
      <c r="D42" s="36">
        <v>17</v>
      </c>
      <c r="E42" s="36">
        <v>8</v>
      </c>
    </row>
    <row r="43" spans="1:5" x14ac:dyDescent="0.3">
      <c r="A43" s="36">
        <v>42</v>
      </c>
      <c r="B43" s="36">
        <v>6</v>
      </c>
      <c r="C43" s="36">
        <v>11</v>
      </c>
      <c r="D43" s="36">
        <v>17</v>
      </c>
      <c r="E43" s="36">
        <v>8</v>
      </c>
    </row>
    <row r="44" spans="1:5" x14ac:dyDescent="0.3">
      <c r="A44" s="36">
        <v>43</v>
      </c>
      <c r="B44" s="36">
        <v>6</v>
      </c>
      <c r="C44" s="36">
        <v>11</v>
      </c>
      <c r="D44" s="36">
        <v>17</v>
      </c>
      <c r="E44" s="36">
        <v>9</v>
      </c>
    </row>
    <row r="45" spans="1:5" x14ac:dyDescent="0.3">
      <c r="A45" s="36">
        <v>44</v>
      </c>
      <c r="B45" s="36">
        <v>7</v>
      </c>
      <c r="C45" s="36">
        <v>11</v>
      </c>
      <c r="D45" s="36">
        <v>17</v>
      </c>
      <c r="E45" s="36">
        <v>9</v>
      </c>
    </row>
    <row r="46" spans="1:5" x14ac:dyDescent="0.3">
      <c r="A46" s="36">
        <v>45</v>
      </c>
      <c r="B46" s="36">
        <v>7</v>
      </c>
      <c r="C46" s="36">
        <v>11</v>
      </c>
      <c r="D46" s="36">
        <v>18</v>
      </c>
      <c r="E46" s="36">
        <v>9</v>
      </c>
    </row>
    <row r="47" spans="1:5" x14ac:dyDescent="0.3">
      <c r="A47" s="36">
        <v>46</v>
      </c>
      <c r="B47" s="36">
        <v>7</v>
      </c>
      <c r="C47" s="36">
        <v>12</v>
      </c>
      <c r="D47" s="36">
        <v>18</v>
      </c>
      <c r="E47" s="36">
        <v>9</v>
      </c>
    </row>
    <row r="48" spans="1:5" x14ac:dyDescent="0.3">
      <c r="A48" s="36">
        <v>47</v>
      </c>
      <c r="B48" s="36">
        <v>7</v>
      </c>
      <c r="C48" s="36">
        <v>12</v>
      </c>
      <c r="D48" s="36">
        <v>19</v>
      </c>
      <c r="E48" s="36">
        <v>9</v>
      </c>
    </row>
    <row r="49" spans="1:5" x14ac:dyDescent="0.3">
      <c r="A49" s="36">
        <v>48</v>
      </c>
      <c r="B49" s="36">
        <v>7</v>
      </c>
      <c r="C49" s="36">
        <v>12</v>
      </c>
      <c r="D49" s="36">
        <v>19</v>
      </c>
      <c r="E49" s="36">
        <v>10</v>
      </c>
    </row>
    <row r="50" spans="1:5" x14ac:dyDescent="0.3">
      <c r="A50" s="36">
        <v>49</v>
      </c>
      <c r="B50" s="36">
        <v>7</v>
      </c>
      <c r="C50" s="36">
        <v>12</v>
      </c>
      <c r="D50" s="36">
        <v>20</v>
      </c>
      <c r="E50" s="36">
        <v>10</v>
      </c>
    </row>
    <row r="51" spans="1:5" x14ac:dyDescent="0.3">
      <c r="A51" s="36">
        <v>50</v>
      </c>
      <c r="B51" s="36">
        <v>8</v>
      </c>
      <c r="C51" s="36">
        <v>12</v>
      </c>
      <c r="D51" s="36">
        <v>20</v>
      </c>
      <c r="E51" s="36">
        <v>10</v>
      </c>
    </row>
    <row r="52" spans="1:5" x14ac:dyDescent="0.3">
      <c r="A52" s="36">
        <v>51</v>
      </c>
      <c r="B52" s="36">
        <v>8</v>
      </c>
      <c r="C52" s="36">
        <v>13</v>
      </c>
      <c r="D52" s="36">
        <v>20</v>
      </c>
      <c r="E52" s="36">
        <v>10</v>
      </c>
    </row>
    <row r="53" spans="1:5" x14ac:dyDescent="0.3">
      <c r="A53" s="36">
        <v>52</v>
      </c>
      <c r="B53" s="36">
        <v>8</v>
      </c>
      <c r="C53" s="36">
        <v>13</v>
      </c>
      <c r="D53" s="36">
        <v>21</v>
      </c>
      <c r="E53" s="36">
        <v>10</v>
      </c>
    </row>
    <row r="54" spans="1:5" x14ac:dyDescent="0.3">
      <c r="A54" s="36">
        <v>53</v>
      </c>
      <c r="B54" s="36">
        <v>8</v>
      </c>
      <c r="C54" s="36">
        <v>13</v>
      </c>
      <c r="D54" s="36">
        <v>21</v>
      </c>
      <c r="E54" s="36">
        <v>11</v>
      </c>
    </row>
    <row r="55" spans="1:5" x14ac:dyDescent="0.3">
      <c r="A55" s="36">
        <v>54</v>
      </c>
      <c r="B55" s="36">
        <v>8</v>
      </c>
      <c r="C55" s="36">
        <v>14</v>
      </c>
      <c r="D55" s="36">
        <v>21</v>
      </c>
      <c r="E55" s="36">
        <v>11</v>
      </c>
    </row>
    <row r="56" spans="1:5" x14ac:dyDescent="0.3">
      <c r="A56" s="36">
        <v>55</v>
      </c>
      <c r="B56" s="36">
        <v>8</v>
      </c>
      <c r="C56" s="36">
        <v>14</v>
      </c>
      <c r="D56" s="36">
        <v>22</v>
      </c>
      <c r="E56" s="36">
        <v>11</v>
      </c>
    </row>
    <row r="57" spans="1:5" x14ac:dyDescent="0.3">
      <c r="A57" s="36">
        <v>56</v>
      </c>
      <c r="B57" s="36">
        <v>8</v>
      </c>
      <c r="C57" s="36">
        <v>14</v>
      </c>
      <c r="D57" s="36">
        <v>23</v>
      </c>
      <c r="E57" s="36">
        <v>11</v>
      </c>
    </row>
    <row r="58" spans="1:5" x14ac:dyDescent="0.3">
      <c r="A58" s="36">
        <v>57</v>
      </c>
      <c r="B58" s="36">
        <v>9</v>
      </c>
      <c r="C58" s="36">
        <v>14</v>
      </c>
      <c r="D58" s="36">
        <v>23</v>
      </c>
      <c r="E58" s="36">
        <v>11</v>
      </c>
    </row>
    <row r="59" spans="1:5" x14ac:dyDescent="0.3">
      <c r="A59" s="36">
        <v>58</v>
      </c>
      <c r="B59" s="36">
        <v>9</v>
      </c>
      <c r="C59" s="36">
        <v>15</v>
      </c>
      <c r="D59" s="36">
        <v>23</v>
      </c>
      <c r="E59" s="36">
        <v>11</v>
      </c>
    </row>
    <row r="60" spans="1:5" x14ac:dyDescent="0.3">
      <c r="A60" s="36">
        <v>59</v>
      </c>
      <c r="B60" s="36">
        <v>9</v>
      </c>
      <c r="C60" s="36">
        <v>15</v>
      </c>
      <c r="D60" s="36">
        <v>24</v>
      </c>
      <c r="E60" s="36">
        <v>11</v>
      </c>
    </row>
    <row r="61" spans="1:5" x14ac:dyDescent="0.3">
      <c r="A61" s="36">
        <v>60</v>
      </c>
      <c r="B61" s="36">
        <v>9</v>
      </c>
      <c r="C61" s="36">
        <v>15</v>
      </c>
      <c r="D61" s="36">
        <v>24</v>
      </c>
      <c r="E61" s="36">
        <v>12</v>
      </c>
    </row>
    <row r="62" spans="1:5" x14ac:dyDescent="0.3">
      <c r="A62" s="36">
        <v>61</v>
      </c>
      <c r="B62" s="36">
        <v>9</v>
      </c>
      <c r="C62" s="36">
        <v>15</v>
      </c>
      <c r="D62" s="36">
        <v>25</v>
      </c>
      <c r="E62" s="36">
        <v>12</v>
      </c>
    </row>
    <row r="63" spans="1:5" x14ac:dyDescent="0.3">
      <c r="A63" s="36">
        <v>62</v>
      </c>
      <c r="B63" s="36">
        <v>9</v>
      </c>
      <c r="C63" s="36">
        <v>16</v>
      </c>
      <c r="D63" s="36">
        <v>25</v>
      </c>
      <c r="E63" s="36">
        <v>12</v>
      </c>
    </row>
    <row r="64" spans="1:5" x14ac:dyDescent="0.3">
      <c r="A64" s="36">
        <v>63</v>
      </c>
      <c r="B64" s="36">
        <v>9</v>
      </c>
      <c r="C64" s="36">
        <v>16</v>
      </c>
      <c r="D64" s="36">
        <v>25</v>
      </c>
      <c r="E64" s="36">
        <v>13</v>
      </c>
    </row>
    <row r="65" spans="1:5" x14ac:dyDescent="0.3">
      <c r="A65" s="36">
        <v>64</v>
      </c>
      <c r="B65" s="36">
        <v>10</v>
      </c>
      <c r="C65" s="36">
        <v>16</v>
      </c>
      <c r="D65" s="36">
        <v>25</v>
      </c>
      <c r="E65" s="36">
        <v>13</v>
      </c>
    </row>
    <row r="66" spans="1:5" x14ac:dyDescent="0.3">
      <c r="A66" s="36">
        <v>65</v>
      </c>
      <c r="B66" s="36">
        <v>10</v>
      </c>
      <c r="C66" s="36">
        <v>16</v>
      </c>
      <c r="D66" s="36">
        <v>26</v>
      </c>
      <c r="E66" s="36">
        <v>13</v>
      </c>
    </row>
    <row r="67" spans="1:5" x14ac:dyDescent="0.3">
      <c r="A67" s="36">
        <v>66</v>
      </c>
      <c r="B67" s="36">
        <v>10</v>
      </c>
      <c r="C67" s="36">
        <v>17</v>
      </c>
      <c r="D67" s="36">
        <v>26</v>
      </c>
      <c r="E67" s="36">
        <v>13</v>
      </c>
    </row>
    <row r="68" spans="1:5" x14ac:dyDescent="0.3">
      <c r="A68" s="36">
        <v>67</v>
      </c>
      <c r="B68" s="36">
        <v>10</v>
      </c>
      <c r="C68" s="36">
        <v>17</v>
      </c>
      <c r="D68" s="36">
        <v>27</v>
      </c>
      <c r="E68" s="36">
        <v>13</v>
      </c>
    </row>
    <row r="69" spans="1:5" x14ac:dyDescent="0.3">
      <c r="A69" s="36">
        <v>68</v>
      </c>
      <c r="B69" s="36">
        <v>10</v>
      </c>
      <c r="C69" s="36">
        <v>17</v>
      </c>
      <c r="D69" s="36">
        <v>27</v>
      </c>
      <c r="E69" s="36">
        <v>14</v>
      </c>
    </row>
    <row r="70" spans="1:5" x14ac:dyDescent="0.3">
      <c r="A70" s="36">
        <v>69</v>
      </c>
      <c r="B70" s="36">
        <v>10</v>
      </c>
      <c r="C70" s="36">
        <v>17</v>
      </c>
      <c r="D70" s="36">
        <v>28</v>
      </c>
      <c r="E70" s="36">
        <v>14</v>
      </c>
    </row>
    <row r="71" spans="1:5" x14ac:dyDescent="0.3">
      <c r="A71" s="36">
        <v>70</v>
      </c>
      <c r="B71" s="36">
        <v>11</v>
      </c>
      <c r="C71" s="36">
        <v>17</v>
      </c>
      <c r="D71" s="36">
        <v>28</v>
      </c>
      <c r="E71" s="36">
        <v>14</v>
      </c>
    </row>
    <row r="72" spans="1:5" x14ac:dyDescent="0.3">
      <c r="A72" s="36">
        <v>71</v>
      </c>
      <c r="B72" s="36">
        <v>11</v>
      </c>
      <c r="C72" s="36">
        <v>18</v>
      </c>
      <c r="D72" s="36">
        <v>28</v>
      </c>
      <c r="E72" s="36">
        <v>14</v>
      </c>
    </row>
    <row r="73" spans="1:5" x14ac:dyDescent="0.3">
      <c r="A73" s="36">
        <v>72</v>
      </c>
      <c r="B73" s="36">
        <v>11</v>
      </c>
      <c r="C73" s="36">
        <v>18</v>
      </c>
      <c r="D73" s="36">
        <v>29</v>
      </c>
      <c r="E73" s="36">
        <v>14</v>
      </c>
    </row>
    <row r="74" spans="1:5" x14ac:dyDescent="0.3">
      <c r="A74" s="36">
        <v>73</v>
      </c>
      <c r="B74" s="36">
        <v>11</v>
      </c>
      <c r="C74" s="36">
        <v>18</v>
      </c>
      <c r="D74" s="36">
        <v>29</v>
      </c>
      <c r="E74" s="36">
        <v>15</v>
      </c>
    </row>
    <row r="75" spans="1:5" x14ac:dyDescent="0.3">
      <c r="A75" s="36">
        <v>74</v>
      </c>
      <c r="B75" s="36">
        <v>11</v>
      </c>
      <c r="C75" s="36">
        <v>19</v>
      </c>
      <c r="D75" s="36">
        <v>29</v>
      </c>
      <c r="E75" s="36">
        <v>15</v>
      </c>
    </row>
    <row r="76" spans="1:5" x14ac:dyDescent="0.3">
      <c r="A76" s="36">
        <v>75</v>
      </c>
      <c r="B76" s="36">
        <v>11</v>
      </c>
      <c r="C76" s="36">
        <v>19</v>
      </c>
      <c r="D76" s="36">
        <v>30</v>
      </c>
      <c r="E76" s="36">
        <v>15</v>
      </c>
    </row>
    <row r="77" spans="1:5" x14ac:dyDescent="0.3">
      <c r="A77" s="36">
        <v>76</v>
      </c>
      <c r="B77" s="36">
        <v>11</v>
      </c>
      <c r="C77" s="36">
        <v>19</v>
      </c>
      <c r="D77" s="36">
        <v>31</v>
      </c>
      <c r="E77" s="36">
        <v>15</v>
      </c>
    </row>
    <row r="78" spans="1:5" x14ac:dyDescent="0.3">
      <c r="A78" s="36">
        <v>77</v>
      </c>
      <c r="B78" s="36">
        <v>12</v>
      </c>
      <c r="C78" s="36">
        <v>19</v>
      </c>
      <c r="D78" s="36">
        <v>31</v>
      </c>
      <c r="E78" s="36">
        <v>15</v>
      </c>
    </row>
    <row r="79" spans="1:5" x14ac:dyDescent="0.3">
      <c r="A79" s="36">
        <v>78</v>
      </c>
      <c r="B79" s="36">
        <v>12</v>
      </c>
      <c r="C79" s="36">
        <v>20</v>
      </c>
      <c r="D79" s="36">
        <v>31</v>
      </c>
      <c r="E79" s="36">
        <v>15</v>
      </c>
    </row>
    <row r="80" spans="1:5" x14ac:dyDescent="0.3">
      <c r="A80" s="36">
        <v>79</v>
      </c>
      <c r="B80" s="36">
        <v>12</v>
      </c>
      <c r="C80" s="36">
        <v>20</v>
      </c>
      <c r="D80" s="36">
        <v>32</v>
      </c>
      <c r="E80" s="36">
        <v>15</v>
      </c>
    </row>
    <row r="81" spans="1:5" x14ac:dyDescent="0.3">
      <c r="A81" s="36">
        <v>80</v>
      </c>
      <c r="B81" s="36">
        <v>12</v>
      </c>
      <c r="C81" s="36">
        <v>20</v>
      </c>
      <c r="D81" s="36">
        <v>32</v>
      </c>
      <c r="E81" s="36">
        <v>16</v>
      </c>
    </row>
    <row r="82" spans="1:5" x14ac:dyDescent="0.3">
      <c r="A82" s="36">
        <v>81</v>
      </c>
      <c r="B82" s="36">
        <v>12</v>
      </c>
      <c r="C82" s="36">
        <v>20</v>
      </c>
      <c r="D82" s="36">
        <v>33</v>
      </c>
      <c r="E82" s="36">
        <v>16</v>
      </c>
    </row>
    <row r="83" spans="1:5" x14ac:dyDescent="0.3">
      <c r="A83" s="36">
        <v>82</v>
      </c>
      <c r="B83" s="36">
        <v>12</v>
      </c>
      <c r="C83" s="36">
        <v>21</v>
      </c>
      <c r="D83" s="36">
        <v>33</v>
      </c>
      <c r="E83" s="36">
        <v>16</v>
      </c>
    </row>
    <row r="84" spans="1:5" x14ac:dyDescent="0.3">
      <c r="A84" s="36">
        <v>83</v>
      </c>
      <c r="B84" s="36">
        <v>12</v>
      </c>
      <c r="C84" s="36">
        <v>21</v>
      </c>
      <c r="D84" s="36">
        <v>33</v>
      </c>
      <c r="E84" s="36">
        <v>17</v>
      </c>
    </row>
    <row r="85" spans="1:5" x14ac:dyDescent="0.3">
      <c r="A85" s="36">
        <v>84</v>
      </c>
      <c r="B85" s="36">
        <v>13</v>
      </c>
      <c r="C85" s="36">
        <v>21</v>
      </c>
      <c r="D85" s="36">
        <v>33</v>
      </c>
      <c r="E85" s="36">
        <v>17</v>
      </c>
    </row>
    <row r="86" spans="1:5" x14ac:dyDescent="0.3">
      <c r="A86" s="36">
        <v>85</v>
      </c>
      <c r="B86" s="36">
        <v>13</v>
      </c>
      <c r="C86" s="36">
        <v>21</v>
      </c>
      <c r="D86" s="36">
        <v>34</v>
      </c>
      <c r="E86" s="36">
        <v>17</v>
      </c>
    </row>
    <row r="87" spans="1:5" x14ac:dyDescent="0.3">
      <c r="A87" s="36">
        <v>86</v>
      </c>
      <c r="B87" s="36">
        <v>13</v>
      </c>
      <c r="C87" s="36">
        <v>22</v>
      </c>
      <c r="D87" s="36">
        <v>34</v>
      </c>
      <c r="E87" s="36">
        <v>17</v>
      </c>
    </row>
    <row r="88" spans="1:5" x14ac:dyDescent="0.3">
      <c r="A88" s="36">
        <v>87</v>
      </c>
      <c r="B88" s="36">
        <v>13</v>
      </c>
      <c r="C88" s="36">
        <v>22</v>
      </c>
      <c r="D88" s="36">
        <v>35</v>
      </c>
      <c r="E88" s="36">
        <v>17</v>
      </c>
    </row>
    <row r="89" spans="1:5" x14ac:dyDescent="0.3">
      <c r="A89" s="36">
        <v>88</v>
      </c>
      <c r="B89" s="36">
        <v>13</v>
      </c>
      <c r="C89" s="36">
        <v>22</v>
      </c>
      <c r="D89" s="36">
        <v>35</v>
      </c>
      <c r="E89" s="36">
        <v>18</v>
      </c>
    </row>
    <row r="90" spans="1:5" x14ac:dyDescent="0.3">
      <c r="A90" s="36">
        <v>89</v>
      </c>
      <c r="B90" s="36">
        <v>13</v>
      </c>
      <c r="C90" s="36">
        <v>22</v>
      </c>
      <c r="D90" s="36">
        <v>36</v>
      </c>
      <c r="E90" s="36">
        <v>18</v>
      </c>
    </row>
    <row r="91" spans="1:5" x14ac:dyDescent="0.3">
      <c r="A91" s="36">
        <v>90</v>
      </c>
      <c r="B91" s="36">
        <v>14</v>
      </c>
      <c r="C91" s="36">
        <v>22</v>
      </c>
      <c r="D91" s="36">
        <v>36</v>
      </c>
      <c r="E91" s="36">
        <v>18</v>
      </c>
    </row>
    <row r="92" spans="1:5" x14ac:dyDescent="0.3">
      <c r="A92" s="36">
        <v>91</v>
      </c>
      <c r="B92" s="36">
        <v>14</v>
      </c>
      <c r="C92" s="36">
        <v>23</v>
      </c>
      <c r="D92" s="36">
        <v>36</v>
      </c>
      <c r="E92" s="36">
        <v>18</v>
      </c>
    </row>
    <row r="93" spans="1:5" x14ac:dyDescent="0.3">
      <c r="A93" s="36">
        <v>92</v>
      </c>
      <c r="B93" s="36">
        <v>14</v>
      </c>
      <c r="C93" s="36">
        <v>23</v>
      </c>
      <c r="D93" s="36">
        <v>37</v>
      </c>
      <c r="E93" s="36">
        <v>18</v>
      </c>
    </row>
    <row r="94" spans="1:5" x14ac:dyDescent="0.3">
      <c r="A94" s="36">
        <v>93</v>
      </c>
      <c r="B94" s="36">
        <v>14</v>
      </c>
      <c r="C94" s="36">
        <v>23</v>
      </c>
      <c r="D94" s="36">
        <v>37</v>
      </c>
      <c r="E94" s="36">
        <v>19</v>
      </c>
    </row>
    <row r="95" spans="1:5" x14ac:dyDescent="0.3">
      <c r="A95" s="36">
        <v>94</v>
      </c>
      <c r="B95" s="36">
        <v>14</v>
      </c>
      <c r="C95" s="36">
        <v>24</v>
      </c>
      <c r="D95" s="36">
        <v>37</v>
      </c>
      <c r="E95" s="36">
        <v>19</v>
      </c>
    </row>
    <row r="96" spans="1:5" x14ac:dyDescent="0.3">
      <c r="A96" s="36">
        <v>95</v>
      </c>
      <c r="B96" s="36">
        <v>14</v>
      </c>
      <c r="C96" s="36">
        <v>24</v>
      </c>
      <c r="D96" s="36">
        <v>38</v>
      </c>
      <c r="E96" s="36">
        <v>19</v>
      </c>
    </row>
    <row r="97" spans="1:5" x14ac:dyDescent="0.3">
      <c r="A97" s="36">
        <v>96</v>
      </c>
      <c r="B97" s="36">
        <v>14</v>
      </c>
      <c r="C97" s="36">
        <v>24</v>
      </c>
      <c r="D97" s="36">
        <v>39</v>
      </c>
      <c r="E97" s="36">
        <v>19</v>
      </c>
    </row>
    <row r="98" spans="1:5" x14ac:dyDescent="0.3">
      <c r="A98" s="36">
        <v>97</v>
      </c>
      <c r="B98" s="36">
        <v>15</v>
      </c>
      <c r="C98" s="36">
        <v>24</v>
      </c>
      <c r="D98" s="36">
        <v>39</v>
      </c>
      <c r="E98" s="36">
        <v>19</v>
      </c>
    </row>
    <row r="99" spans="1:5" x14ac:dyDescent="0.3">
      <c r="A99" s="36">
        <v>98</v>
      </c>
      <c r="B99" s="36">
        <v>15</v>
      </c>
      <c r="C99" s="36">
        <v>25</v>
      </c>
      <c r="D99" s="36">
        <v>39</v>
      </c>
      <c r="E99" s="36">
        <v>19</v>
      </c>
    </row>
    <row r="100" spans="1:5" x14ac:dyDescent="0.3">
      <c r="A100" s="36">
        <v>99</v>
      </c>
      <c r="B100" s="36">
        <v>15</v>
      </c>
      <c r="C100" s="36">
        <v>25</v>
      </c>
      <c r="D100" s="36">
        <v>40</v>
      </c>
      <c r="E100" s="36">
        <v>19</v>
      </c>
    </row>
    <row r="101" spans="1:5" x14ac:dyDescent="0.3">
      <c r="A101" s="36">
        <v>100</v>
      </c>
      <c r="B101" s="36">
        <v>15</v>
      </c>
      <c r="C101" s="36">
        <v>25</v>
      </c>
      <c r="D101" s="36">
        <v>40</v>
      </c>
      <c r="E101" s="36">
        <v>20</v>
      </c>
    </row>
    <row r="102" spans="1:5" x14ac:dyDescent="0.3">
      <c r="A102" s="36">
        <v>101</v>
      </c>
      <c r="B102" s="36">
        <v>15</v>
      </c>
      <c r="C102" s="36">
        <v>25</v>
      </c>
      <c r="D102" s="36">
        <v>41</v>
      </c>
      <c r="E102" s="36">
        <v>20</v>
      </c>
    </row>
    <row r="103" spans="1:5" x14ac:dyDescent="0.3">
      <c r="A103" s="36">
        <v>102</v>
      </c>
      <c r="B103" s="36">
        <v>15</v>
      </c>
      <c r="C103" s="36">
        <v>26</v>
      </c>
      <c r="D103" s="36">
        <v>41</v>
      </c>
      <c r="E103" s="36">
        <v>20</v>
      </c>
    </row>
    <row r="104" spans="1:5" x14ac:dyDescent="0.3">
      <c r="A104" s="36">
        <v>103</v>
      </c>
      <c r="B104" s="36">
        <v>15</v>
      </c>
      <c r="C104" s="36">
        <v>26</v>
      </c>
      <c r="D104" s="36">
        <v>41</v>
      </c>
      <c r="E104" s="36">
        <v>21</v>
      </c>
    </row>
    <row r="105" spans="1:5" x14ac:dyDescent="0.3">
      <c r="A105" s="36">
        <v>104</v>
      </c>
      <c r="B105" s="36">
        <v>16</v>
      </c>
      <c r="C105" s="36">
        <v>26</v>
      </c>
      <c r="D105" s="36">
        <v>41</v>
      </c>
      <c r="E105" s="36">
        <v>21</v>
      </c>
    </row>
    <row r="106" spans="1:5" x14ac:dyDescent="0.3">
      <c r="A106" s="36">
        <v>105</v>
      </c>
      <c r="B106" s="36">
        <v>16</v>
      </c>
      <c r="C106" s="36">
        <v>26</v>
      </c>
      <c r="D106" s="36">
        <v>42</v>
      </c>
      <c r="E106" s="36">
        <v>21</v>
      </c>
    </row>
    <row r="107" spans="1:5" x14ac:dyDescent="0.3">
      <c r="A107" s="36">
        <v>106</v>
      </c>
      <c r="B107" s="36">
        <v>16</v>
      </c>
      <c r="C107" s="36">
        <v>27</v>
      </c>
      <c r="D107" s="36">
        <v>42</v>
      </c>
      <c r="E107" s="36">
        <v>21</v>
      </c>
    </row>
    <row r="108" spans="1:5" x14ac:dyDescent="0.3">
      <c r="A108" s="36">
        <v>107</v>
      </c>
      <c r="B108" s="36">
        <v>16</v>
      </c>
      <c r="C108" s="36">
        <v>27</v>
      </c>
      <c r="D108" s="36">
        <v>43</v>
      </c>
      <c r="E108" s="36">
        <v>21</v>
      </c>
    </row>
    <row r="109" spans="1:5" x14ac:dyDescent="0.3">
      <c r="A109" s="36">
        <v>108</v>
      </c>
      <c r="B109" s="36">
        <v>16</v>
      </c>
      <c r="C109" s="36">
        <v>27</v>
      </c>
      <c r="D109" s="36">
        <v>43</v>
      </c>
      <c r="E109" s="36">
        <v>22</v>
      </c>
    </row>
    <row r="110" spans="1:5" x14ac:dyDescent="0.3">
      <c r="A110" s="36">
        <v>109</v>
      </c>
      <c r="B110" s="36">
        <v>16</v>
      </c>
      <c r="C110" s="36">
        <v>27</v>
      </c>
      <c r="D110" s="36">
        <v>44</v>
      </c>
      <c r="E110" s="36">
        <v>22</v>
      </c>
    </row>
    <row r="111" spans="1:5" x14ac:dyDescent="0.3">
      <c r="A111" s="36">
        <v>110</v>
      </c>
      <c r="B111" s="36">
        <v>17</v>
      </c>
      <c r="C111" s="36">
        <v>27</v>
      </c>
      <c r="D111" s="36">
        <v>44</v>
      </c>
      <c r="E111" s="36">
        <v>22</v>
      </c>
    </row>
    <row r="112" spans="1:5" x14ac:dyDescent="0.3">
      <c r="A112" s="36">
        <v>111</v>
      </c>
      <c r="B112" s="36">
        <v>17</v>
      </c>
      <c r="C112" s="36">
        <v>28</v>
      </c>
      <c r="D112" s="36">
        <v>44</v>
      </c>
      <c r="E112" s="36">
        <v>22</v>
      </c>
    </row>
    <row r="113" spans="1:5" x14ac:dyDescent="0.3">
      <c r="A113" s="36">
        <v>112</v>
      </c>
      <c r="B113" s="36">
        <v>17</v>
      </c>
      <c r="C113" s="36">
        <v>28</v>
      </c>
      <c r="D113" s="36">
        <v>45</v>
      </c>
      <c r="E113" s="36">
        <v>22</v>
      </c>
    </row>
    <row r="114" spans="1:5" x14ac:dyDescent="0.3">
      <c r="A114" s="36">
        <v>113</v>
      </c>
      <c r="B114" s="36">
        <v>17</v>
      </c>
      <c r="C114" s="36">
        <v>28</v>
      </c>
      <c r="D114" s="36">
        <v>45</v>
      </c>
      <c r="E114" s="36">
        <v>23</v>
      </c>
    </row>
    <row r="115" spans="1:5" x14ac:dyDescent="0.3">
      <c r="A115" s="36">
        <v>114</v>
      </c>
      <c r="B115" s="36">
        <v>17</v>
      </c>
      <c r="C115" s="36">
        <v>29</v>
      </c>
      <c r="D115" s="36">
        <v>45</v>
      </c>
      <c r="E115" s="36">
        <v>23</v>
      </c>
    </row>
    <row r="116" spans="1:5" x14ac:dyDescent="0.3">
      <c r="A116" s="36">
        <v>115</v>
      </c>
      <c r="B116" s="36">
        <v>17</v>
      </c>
      <c r="C116" s="36">
        <v>29</v>
      </c>
      <c r="D116" s="36">
        <v>46</v>
      </c>
      <c r="E116" s="36">
        <v>23</v>
      </c>
    </row>
    <row r="117" spans="1:5" x14ac:dyDescent="0.3">
      <c r="A117" s="36">
        <v>116</v>
      </c>
      <c r="B117" s="36">
        <v>17</v>
      </c>
      <c r="C117" s="36">
        <v>29</v>
      </c>
      <c r="D117" s="36">
        <v>47</v>
      </c>
      <c r="E117" s="36">
        <v>23</v>
      </c>
    </row>
    <row r="118" spans="1:5" x14ac:dyDescent="0.3">
      <c r="A118" s="36">
        <v>117</v>
      </c>
      <c r="B118" s="36">
        <v>18</v>
      </c>
      <c r="C118" s="36">
        <v>29</v>
      </c>
      <c r="D118" s="36">
        <v>47</v>
      </c>
      <c r="E118" s="36">
        <v>23</v>
      </c>
    </row>
    <row r="119" spans="1:5" x14ac:dyDescent="0.3">
      <c r="A119" s="36">
        <v>118</v>
      </c>
      <c r="B119" s="36">
        <v>18</v>
      </c>
      <c r="C119" s="36">
        <v>30</v>
      </c>
      <c r="D119" s="36">
        <v>47</v>
      </c>
      <c r="E119" s="36">
        <v>23</v>
      </c>
    </row>
    <row r="120" spans="1:5" x14ac:dyDescent="0.3">
      <c r="A120" s="36">
        <v>119</v>
      </c>
      <c r="B120" s="36">
        <v>18</v>
      </c>
      <c r="C120" s="36">
        <v>30</v>
      </c>
      <c r="D120" s="36">
        <v>48</v>
      </c>
      <c r="E120" s="36">
        <v>23</v>
      </c>
    </row>
    <row r="121" spans="1:5" x14ac:dyDescent="0.3">
      <c r="A121" s="36">
        <v>120</v>
      </c>
      <c r="B121" s="36">
        <v>18</v>
      </c>
      <c r="C121" s="36">
        <v>30</v>
      </c>
      <c r="D121" s="36">
        <v>48</v>
      </c>
      <c r="E121" s="36">
        <v>24</v>
      </c>
    </row>
    <row r="122" spans="1:5" x14ac:dyDescent="0.3">
      <c r="A122" s="36">
        <v>121</v>
      </c>
      <c r="B122" s="36">
        <v>18</v>
      </c>
      <c r="C122" s="36">
        <v>30</v>
      </c>
      <c r="D122" s="36">
        <v>49</v>
      </c>
      <c r="E122" s="36">
        <v>24</v>
      </c>
    </row>
    <row r="123" spans="1:5" x14ac:dyDescent="0.3">
      <c r="A123" s="36">
        <v>122</v>
      </c>
      <c r="B123" s="36">
        <v>18</v>
      </c>
      <c r="C123" s="36">
        <v>31</v>
      </c>
      <c r="D123" s="36">
        <v>49</v>
      </c>
      <c r="E123" s="36">
        <v>24</v>
      </c>
    </row>
    <row r="124" spans="1:5" x14ac:dyDescent="0.3">
      <c r="A124" s="36">
        <v>123</v>
      </c>
      <c r="B124" s="36">
        <v>18</v>
      </c>
      <c r="C124" s="36">
        <v>31</v>
      </c>
      <c r="D124" s="36">
        <v>49</v>
      </c>
      <c r="E124" s="36">
        <v>25</v>
      </c>
    </row>
    <row r="125" spans="1:5" x14ac:dyDescent="0.3">
      <c r="A125" s="36">
        <v>124</v>
      </c>
      <c r="B125" s="36">
        <v>19</v>
      </c>
      <c r="C125" s="36">
        <v>31</v>
      </c>
      <c r="D125" s="36">
        <v>49</v>
      </c>
      <c r="E125" s="36">
        <v>25</v>
      </c>
    </row>
    <row r="126" spans="1:5" x14ac:dyDescent="0.3">
      <c r="A126" s="36">
        <v>125</v>
      </c>
      <c r="B126" s="36">
        <v>19</v>
      </c>
      <c r="C126" s="36">
        <v>31</v>
      </c>
      <c r="D126" s="36">
        <v>50</v>
      </c>
      <c r="E126" s="36">
        <v>25</v>
      </c>
    </row>
    <row r="127" spans="1:5" x14ac:dyDescent="0.3">
      <c r="A127" s="36">
        <v>126</v>
      </c>
      <c r="B127" s="36">
        <v>19</v>
      </c>
      <c r="C127" s="36">
        <v>32</v>
      </c>
      <c r="D127" s="36">
        <v>50</v>
      </c>
      <c r="E127" s="36">
        <v>25</v>
      </c>
    </row>
    <row r="128" spans="1:5" x14ac:dyDescent="0.3">
      <c r="A128" s="36">
        <v>127</v>
      </c>
      <c r="B128" s="36">
        <v>19</v>
      </c>
      <c r="C128" s="36">
        <v>32</v>
      </c>
      <c r="D128" s="36">
        <v>51</v>
      </c>
      <c r="E128" s="36">
        <v>25</v>
      </c>
    </row>
    <row r="129" spans="1:5" x14ac:dyDescent="0.3">
      <c r="A129" s="36">
        <v>128</v>
      </c>
      <c r="B129" s="36">
        <v>19</v>
      </c>
      <c r="C129" s="36">
        <v>32</v>
      </c>
      <c r="D129" s="36">
        <v>51</v>
      </c>
      <c r="E129" s="36">
        <v>26</v>
      </c>
    </row>
    <row r="130" spans="1:5" x14ac:dyDescent="0.3">
      <c r="A130" s="36">
        <v>129</v>
      </c>
      <c r="B130" s="36">
        <v>19</v>
      </c>
      <c r="C130" s="36">
        <v>32</v>
      </c>
      <c r="D130" s="36">
        <v>52</v>
      </c>
      <c r="E130" s="36">
        <v>26</v>
      </c>
    </row>
    <row r="131" spans="1:5" x14ac:dyDescent="0.3">
      <c r="A131" s="36">
        <v>130</v>
      </c>
      <c r="B131" s="36">
        <v>20</v>
      </c>
      <c r="C131" s="36">
        <v>32</v>
      </c>
      <c r="D131" s="36">
        <v>52</v>
      </c>
      <c r="E131" s="36">
        <v>26</v>
      </c>
    </row>
    <row r="132" spans="1:5" x14ac:dyDescent="0.3">
      <c r="A132" s="36">
        <v>131</v>
      </c>
      <c r="B132" s="36">
        <v>20</v>
      </c>
      <c r="C132" s="36">
        <v>33</v>
      </c>
      <c r="D132" s="36">
        <v>52</v>
      </c>
      <c r="E132" s="36">
        <v>26</v>
      </c>
    </row>
    <row r="133" spans="1:5" x14ac:dyDescent="0.3">
      <c r="A133" s="36">
        <v>132</v>
      </c>
      <c r="B133" s="36">
        <v>20</v>
      </c>
      <c r="C133" s="36">
        <v>33</v>
      </c>
      <c r="D133" s="36">
        <v>53</v>
      </c>
      <c r="E133" s="36">
        <v>26</v>
      </c>
    </row>
    <row r="134" spans="1:5" x14ac:dyDescent="0.3">
      <c r="A134" s="36">
        <v>133</v>
      </c>
      <c r="B134" s="36">
        <v>20</v>
      </c>
      <c r="C134" s="36">
        <v>33</v>
      </c>
      <c r="D134" s="36">
        <v>53</v>
      </c>
      <c r="E134" s="36">
        <v>27</v>
      </c>
    </row>
    <row r="135" spans="1:5" x14ac:dyDescent="0.3">
      <c r="A135" s="36">
        <v>134</v>
      </c>
      <c r="B135" s="36">
        <v>20</v>
      </c>
      <c r="C135" s="36">
        <v>34</v>
      </c>
      <c r="D135" s="36">
        <v>53</v>
      </c>
      <c r="E135" s="36">
        <v>27</v>
      </c>
    </row>
    <row r="136" spans="1:5" x14ac:dyDescent="0.3">
      <c r="A136" s="36">
        <v>135</v>
      </c>
      <c r="B136" s="36">
        <v>20</v>
      </c>
      <c r="C136" s="36">
        <v>34</v>
      </c>
      <c r="D136" s="36">
        <v>54</v>
      </c>
      <c r="E136" s="36">
        <v>27</v>
      </c>
    </row>
    <row r="137" spans="1:5" x14ac:dyDescent="0.3">
      <c r="A137" s="36">
        <v>136</v>
      </c>
      <c r="B137" s="36">
        <v>20</v>
      </c>
      <c r="C137" s="36">
        <v>34</v>
      </c>
      <c r="D137" s="36">
        <v>55</v>
      </c>
      <c r="E137" s="36">
        <v>27</v>
      </c>
    </row>
    <row r="138" spans="1:5" x14ac:dyDescent="0.3">
      <c r="A138" s="36">
        <v>137</v>
      </c>
      <c r="B138" s="36">
        <v>21</v>
      </c>
      <c r="C138" s="36">
        <v>34</v>
      </c>
      <c r="D138" s="36">
        <v>55</v>
      </c>
      <c r="E138" s="36">
        <v>27</v>
      </c>
    </row>
    <row r="139" spans="1:5" x14ac:dyDescent="0.3">
      <c r="A139" s="36">
        <v>138</v>
      </c>
      <c r="B139" s="36">
        <v>21</v>
      </c>
      <c r="C139" s="36">
        <v>35</v>
      </c>
      <c r="D139" s="36">
        <v>55</v>
      </c>
      <c r="E139" s="36">
        <v>27</v>
      </c>
    </row>
    <row r="140" spans="1:5" x14ac:dyDescent="0.3">
      <c r="A140" s="36">
        <v>139</v>
      </c>
      <c r="B140" s="36">
        <v>21</v>
      </c>
      <c r="C140" s="36">
        <v>35</v>
      </c>
      <c r="D140" s="36">
        <v>56</v>
      </c>
      <c r="E140" s="36">
        <v>27</v>
      </c>
    </row>
    <row r="141" spans="1:5" x14ac:dyDescent="0.3">
      <c r="A141" s="36">
        <v>140</v>
      </c>
      <c r="B141" s="36">
        <v>21</v>
      </c>
      <c r="C141" s="36">
        <v>35</v>
      </c>
      <c r="D141" s="36">
        <v>56</v>
      </c>
      <c r="E141" s="36">
        <v>28</v>
      </c>
    </row>
    <row r="142" spans="1:5" x14ac:dyDescent="0.3">
      <c r="A142" s="36">
        <v>141</v>
      </c>
      <c r="B142" s="36">
        <v>21</v>
      </c>
      <c r="C142" s="36">
        <v>35</v>
      </c>
      <c r="D142" s="36">
        <v>57</v>
      </c>
      <c r="E142" s="36">
        <v>28</v>
      </c>
    </row>
    <row r="143" spans="1:5" x14ac:dyDescent="0.3">
      <c r="A143" s="36">
        <v>142</v>
      </c>
      <c r="B143" s="36">
        <v>21</v>
      </c>
      <c r="C143" s="36">
        <v>36</v>
      </c>
      <c r="D143" s="36">
        <v>57</v>
      </c>
      <c r="E143" s="36">
        <v>28</v>
      </c>
    </row>
    <row r="144" spans="1:5" x14ac:dyDescent="0.3">
      <c r="A144" s="36">
        <v>143</v>
      </c>
      <c r="B144" s="36">
        <v>21</v>
      </c>
      <c r="C144" s="36">
        <v>36</v>
      </c>
      <c r="D144" s="36">
        <v>57</v>
      </c>
      <c r="E144" s="36">
        <v>29</v>
      </c>
    </row>
    <row r="145" spans="1:5" x14ac:dyDescent="0.3">
      <c r="A145" s="36">
        <v>144</v>
      </c>
      <c r="B145" s="36">
        <v>22</v>
      </c>
      <c r="C145" s="36">
        <v>36</v>
      </c>
      <c r="D145" s="36">
        <v>57</v>
      </c>
      <c r="E145" s="36">
        <v>29</v>
      </c>
    </row>
    <row r="146" spans="1:5" x14ac:dyDescent="0.3">
      <c r="A146" s="36">
        <v>145</v>
      </c>
      <c r="B146" s="36">
        <v>22</v>
      </c>
      <c r="C146" s="36">
        <v>36</v>
      </c>
      <c r="D146" s="36">
        <v>58</v>
      </c>
      <c r="E146" s="36">
        <v>29</v>
      </c>
    </row>
    <row r="147" spans="1:5" x14ac:dyDescent="0.3">
      <c r="A147" s="36">
        <v>146</v>
      </c>
      <c r="B147" s="36">
        <v>22</v>
      </c>
      <c r="C147" s="36">
        <v>37</v>
      </c>
      <c r="D147" s="36">
        <v>58</v>
      </c>
      <c r="E147" s="36">
        <v>29</v>
      </c>
    </row>
    <row r="148" spans="1:5" x14ac:dyDescent="0.3">
      <c r="A148" s="36">
        <v>147</v>
      </c>
      <c r="B148" s="36">
        <v>22</v>
      </c>
      <c r="C148" s="36">
        <v>37</v>
      </c>
      <c r="D148" s="36">
        <v>59</v>
      </c>
      <c r="E148" s="36">
        <v>29</v>
      </c>
    </row>
    <row r="149" spans="1:5" x14ac:dyDescent="0.3">
      <c r="A149" s="36">
        <v>148</v>
      </c>
      <c r="B149" s="36">
        <v>22</v>
      </c>
      <c r="C149" s="36">
        <v>37</v>
      </c>
      <c r="D149" s="36">
        <v>59</v>
      </c>
      <c r="E149" s="36">
        <v>30</v>
      </c>
    </row>
    <row r="150" spans="1:5" x14ac:dyDescent="0.3">
      <c r="A150" s="36">
        <v>149</v>
      </c>
      <c r="B150" s="36">
        <v>22</v>
      </c>
      <c r="C150" s="36">
        <v>37</v>
      </c>
      <c r="D150" s="36">
        <v>60</v>
      </c>
      <c r="E150" s="36">
        <v>30</v>
      </c>
    </row>
    <row r="151" spans="1:5" x14ac:dyDescent="0.3">
      <c r="A151" s="36">
        <v>150</v>
      </c>
      <c r="B151" s="36">
        <v>23</v>
      </c>
      <c r="C151" s="36">
        <v>37</v>
      </c>
      <c r="D151" s="36">
        <v>60</v>
      </c>
      <c r="E151" s="36">
        <v>30</v>
      </c>
    </row>
    <row r="152" spans="1:5" x14ac:dyDescent="0.3">
      <c r="A152" s="36">
        <v>151</v>
      </c>
      <c r="B152" s="36">
        <v>23</v>
      </c>
      <c r="C152" s="36">
        <v>38</v>
      </c>
      <c r="D152" s="36">
        <v>60</v>
      </c>
      <c r="E152" s="36">
        <v>30</v>
      </c>
    </row>
    <row r="153" spans="1:5" x14ac:dyDescent="0.3">
      <c r="A153" s="36">
        <v>152</v>
      </c>
      <c r="B153" s="36">
        <v>23</v>
      </c>
      <c r="C153" s="36">
        <v>38</v>
      </c>
      <c r="D153" s="36">
        <v>61</v>
      </c>
      <c r="E153" s="36">
        <v>30</v>
      </c>
    </row>
    <row r="154" spans="1:5" x14ac:dyDescent="0.3">
      <c r="A154" s="36">
        <v>153</v>
      </c>
      <c r="B154" s="36">
        <v>23</v>
      </c>
      <c r="C154" s="36">
        <v>38</v>
      </c>
      <c r="D154" s="36">
        <v>61</v>
      </c>
      <c r="E154" s="36">
        <v>31</v>
      </c>
    </row>
    <row r="155" spans="1:5" x14ac:dyDescent="0.3">
      <c r="A155" s="36">
        <v>154</v>
      </c>
      <c r="B155" s="36">
        <v>23</v>
      </c>
      <c r="C155" s="36">
        <v>39</v>
      </c>
      <c r="D155" s="36">
        <v>61</v>
      </c>
      <c r="E155" s="36">
        <v>31</v>
      </c>
    </row>
    <row r="156" spans="1:5" x14ac:dyDescent="0.3">
      <c r="A156" s="36">
        <v>155</v>
      </c>
      <c r="B156" s="36">
        <v>23</v>
      </c>
      <c r="C156" s="36">
        <v>39</v>
      </c>
      <c r="D156" s="36">
        <v>62</v>
      </c>
      <c r="E156" s="36">
        <v>31</v>
      </c>
    </row>
    <row r="157" spans="1:5" x14ac:dyDescent="0.3">
      <c r="A157" s="36">
        <v>156</v>
      </c>
      <c r="B157" s="36">
        <v>23</v>
      </c>
      <c r="C157" s="36">
        <v>39</v>
      </c>
      <c r="D157" s="36">
        <v>63</v>
      </c>
      <c r="E157" s="36">
        <v>31</v>
      </c>
    </row>
    <row r="158" spans="1:5" x14ac:dyDescent="0.3">
      <c r="A158" s="36">
        <v>157</v>
      </c>
      <c r="B158" s="36">
        <v>24</v>
      </c>
      <c r="C158" s="36">
        <v>39</v>
      </c>
      <c r="D158" s="36">
        <v>63</v>
      </c>
      <c r="E158" s="36">
        <v>31</v>
      </c>
    </row>
    <row r="159" spans="1:5" x14ac:dyDescent="0.3">
      <c r="A159" s="36">
        <v>158</v>
      </c>
      <c r="B159" s="36">
        <v>24</v>
      </c>
      <c r="C159" s="36">
        <v>40</v>
      </c>
      <c r="D159" s="36">
        <v>63</v>
      </c>
      <c r="E159" s="36">
        <v>31</v>
      </c>
    </row>
    <row r="160" spans="1:5" x14ac:dyDescent="0.3">
      <c r="A160" s="36">
        <v>159</v>
      </c>
      <c r="B160" s="36">
        <v>24</v>
      </c>
      <c r="C160" s="36">
        <v>40</v>
      </c>
      <c r="D160" s="36">
        <v>64</v>
      </c>
      <c r="E160" s="36">
        <v>31</v>
      </c>
    </row>
    <row r="161" spans="1:5" x14ac:dyDescent="0.3">
      <c r="A161" s="36">
        <v>160</v>
      </c>
      <c r="B161" s="36">
        <v>24</v>
      </c>
      <c r="C161" s="36">
        <v>40</v>
      </c>
      <c r="D161" s="36">
        <v>64</v>
      </c>
      <c r="E161" s="36">
        <v>32</v>
      </c>
    </row>
    <row r="162" spans="1:5" x14ac:dyDescent="0.3">
      <c r="A162" s="36">
        <v>161</v>
      </c>
      <c r="B162" s="36">
        <v>24</v>
      </c>
      <c r="C162" s="36">
        <v>40</v>
      </c>
      <c r="D162" s="36">
        <v>65</v>
      </c>
      <c r="E162" s="36">
        <v>32</v>
      </c>
    </row>
    <row r="163" spans="1:5" x14ac:dyDescent="0.3">
      <c r="A163" s="36">
        <v>162</v>
      </c>
      <c r="B163" s="36">
        <v>24</v>
      </c>
      <c r="C163" s="36">
        <v>41</v>
      </c>
      <c r="D163" s="36">
        <v>65</v>
      </c>
      <c r="E163" s="36">
        <v>32</v>
      </c>
    </row>
    <row r="164" spans="1:5" x14ac:dyDescent="0.3">
      <c r="A164" s="36">
        <v>163</v>
      </c>
      <c r="B164" s="36">
        <v>24</v>
      </c>
      <c r="C164" s="36">
        <v>41</v>
      </c>
      <c r="D164" s="36">
        <v>65</v>
      </c>
      <c r="E164" s="36">
        <v>33</v>
      </c>
    </row>
    <row r="165" spans="1:5" x14ac:dyDescent="0.3">
      <c r="A165" s="36">
        <v>164</v>
      </c>
      <c r="B165" s="36">
        <v>25</v>
      </c>
      <c r="C165" s="36">
        <v>41</v>
      </c>
      <c r="D165" s="36">
        <v>65</v>
      </c>
      <c r="E165" s="36">
        <v>33</v>
      </c>
    </row>
    <row r="166" spans="1:5" x14ac:dyDescent="0.3">
      <c r="A166" s="36">
        <v>165</v>
      </c>
      <c r="B166" s="36">
        <v>25</v>
      </c>
      <c r="C166" s="36">
        <v>41</v>
      </c>
      <c r="D166" s="36">
        <v>66</v>
      </c>
      <c r="E166" s="36">
        <v>33</v>
      </c>
    </row>
    <row r="167" spans="1:5" x14ac:dyDescent="0.3">
      <c r="A167" s="36">
        <v>166</v>
      </c>
      <c r="B167" s="36">
        <v>25</v>
      </c>
      <c r="C167" s="36">
        <v>42</v>
      </c>
      <c r="D167" s="36">
        <v>66</v>
      </c>
      <c r="E167" s="36">
        <v>33</v>
      </c>
    </row>
    <row r="168" spans="1:5" x14ac:dyDescent="0.3">
      <c r="A168" s="36">
        <v>167</v>
      </c>
      <c r="B168" s="36">
        <v>25</v>
      </c>
      <c r="C168" s="36">
        <v>42</v>
      </c>
      <c r="D168" s="36">
        <v>67</v>
      </c>
      <c r="E168" s="36">
        <v>33</v>
      </c>
    </row>
    <row r="169" spans="1:5" x14ac:dyDescent="0.3">
      <c r="A169" s="36">
        <v>168</v>
      </c>
      <c r="B169" s="36">
        <v>25</v>
      </c>
      <c r="C169" s="36">
        <v>42</v>
      </c>
      <c r="D169" s="36">
        <v>67</v>
      </c>
      <c r="E169" s="36">
        <v>34</v>
      </c>
    </row>
    <row r="170" spans="1:5" x14ac:dyDescent="0.3">
      <c r="A170" s="36">
        <v>169</v>
      </c>
      <c r="B170" s="36">
        <v>25</v>
      </c>
      <c r="C170" s="36">
        <v>42</v>
      </c>
      <c r="D170" s="36">
        <v>68</v>
      </c>
      <c r="E170" s="36">
        <v>34</v>
      </c>
    </row>
    <row r="171" spans="1:5" x14ac:dyDescent="0.3">
      <c r="A171" s="36">
        <v>170</v>
      </c>
      <c r="B171" s="36">
        <v>26</v>
      </c>
      <c r="C171" s="36">
        <v>42</v>
      </c>
      <c r="D171" s="36">
        <v>68</v>
      </c>
      <c r="E171" s="36">
        <v>34</v>
      </c>
    </row>
    <row r="172" spans="1:5" x14ac:dyDescent="0.3">
      <c r="A172" s="36">
        <v>171</v>
      </c>
      <c r="B172" s="36">
        <v>26</v>
      </c>
      <c r="C172" s="36">
        <v>43</v>
      </c>
      <c r="D172" s="36">
        <v>68</v>
      </c>
      <c r="E172" s="36">
        <v>34</v>
      </c>
    </row>
    <row r="173" spans="1:5" x14ac:dyDescent="0.3">
      <c r="A173" s="36">
        <v>172</v>
      </c>
      <c r="B173" s="36">
        <v>26</v>
      </c>
      <c r="C173" s="36">
        <v>43</v>
      </c>
      <c r="D173" s="36">
        <v>69</v>
      </c>
      <c r="E173" s="36">
        <v>34</v>
      </c>
    </row>
    <row r="174" spans="1:5" x14ac:dyDescent="0.3">
      <c r="A174" s="36">
        <v>173</v>
      </c>
      <c r="B174" s="36">
        <v>26</v>
      </c>
      <c r="C174" s="36">
        <v>43</v>
      </c>
      <c r="D174" s="36">
        <v>69</v>
      </c>
      <c r="E174" s="36">
        <v>35</v>
      </c>
    </row>
    <row r="175" spans="1:5" x14ac:dyDescent="0.3">
      <c r="A175" s="36">
        <v>174</v>
      </c>
      <c r="B175" s="36">
        <v>26</v>
      </c>
      <c r="C175" s="36">
        <v>44</v>
      </c>
      <c r="D175" s="36">
        <v>69</v>
      </c>
      <c r="E175" s="36">
        <v>35</v>
      </c>
    </row>
    <row r="176" spans="1:5" x14ac:dyDescent="0.3">
      <c r="A176" s="36">
        <v>175</v>
      </c>
      <c r="B176" s="36">
        <v>26</v>
      </c>
      <c r="C176" s="36">
        <v>44</v>
      </c>
      <c r="D176" s="36">
        <v>70</v>
      </c>
      <c r="E176" s="36">
        <v>35</v>
      </c>
    </row>
    <row r="177" spans="1:5" x14ac:dyDescent="0.3">
      <c r="A177" s="36">
        <v>176</v>
      </c>
      <c r="B177" s="36">
        <v>26</v>
      </c>
      <c r="C177" s="36">
        <v>44</v>
      </c>
      <c r="D177" s="36">
        <v>71</v>
      </c>
      <c r="E177" s="36">
        <v>35</v>
      </c>
    </row>
    <row r="178" spans="1:5" x14ac:dyDescent="0.3">
      <c r="A178" s="36">
        <v>177</v>
      </c>
      <c r="B178" s="36">
        <v>27</v>
      </c>
      <c r="C178" s="36">
        <v>44</v>
      </c>
      <c r="D178" s="36">
        <v>71</v>
      </c>
      <c r="E178" s="36">
        <v>35</v>
      </c>
    </row>
    <row r="179" spans="1:5" x14ac:dyDescent="0.3">
      <c r="A179" s="36">
        <v>178</v>
      </c>
      <c r="B179" s="36">
        <v>27</v>
      </c>
      <c r="C179" s="36">
        <v>45</v>
      </c>
      <c r="D179" s="36">
        <v>71</v>
      </c>
      <c r="E179" s="36">
        <v>35</v>
      </c>
    </row>
    <row r="180" spans="1:5" x14ac:dyDescent="0.3">
      <c r="A180" s="36">
        <v>179</v>
      </c>
      <c r="B180" s="36">
        <v>27</v>
      </c>
      <c r="C180" s="36">
        <v>45</v>
      </c>
      <c r="D180" s="36">
        <v>72</v>
      </c>
      <c r="E180" s="36">
        <v>35</v>
      </c>
    </row>
    <row r="181" spans="1:5" x14ac:dyDescent="0.3">
      <c r="A181" s="36">
        <v>180</v>
      </c>
      <c r="B181" s="36">
        <v>27</v>
      </c>
      <c r="C181" s="36">
        <v>45</v>
      </c>
      <c r="D181" s="36">
        <v>72</v>
      </c>
      <c r="E181" s="36">
        <v>36</v>
      </c>
    </row>
    <row r="182" spans="1:5" x14ac:dyDescent="0.3">
      <c r="A182" s="36">
        <v>181</v>
      </c>
      <c r="B182" s="36">
        <v>27</v>
      </c>
      <c r="C182" s="36">
        <v>45</v>
      </c>
      <c r="D182" s="36">
        <v>73</v>
      </c>
      <c r="E182" s="36">
        <v>36</v>
      </c>
    </row>
    <row r="183" spans="1:5" x14ac:dyDescent="0.3">
      <c r="A183" s="36">
        <v>182</v>
      </c>
      <c r="B183" s="36">
        <v>27</v>
      </c>
      <c r="C183" s="36">
        <v>46</v>
      </c>
      <c r="D183" s="36">
        <v>73</v>
      </c>
      <c r="E183" s="36">
        <v>36</v>
      </c>
    </row>
    <row r="184" spans="1:5" x14ac:dyDescent="0.3">
      <c r="A184" s="36">
        <v>183</v>
      </c>
      <c r="B184" s="36">
        <v>27</v>
      </c>
      <c r="C184" s="36">
        <v>46</v>
      </c>
      <c r="D184" s="36">
        <v>73</v>
      </c>
      <c r="E184" s="36">
        <v>37</v>
      </c>
    </row>
    <row r="185" spans="1:5" x14ac:dyDescent="0.3">
      <c r="A185" s="36">
        <v>184</v>
      </c>
      <c r="B185" s="36">
        <v>28</v>
      </c>
      <c r="C185" s="36">
        <v>46</v>
      </c>
      <c r="D185" s="36">
        <v>73</v>
      </c>
      <c r="E185" s="36">
        <v>37</v>
      </c>
    </row>
    <row r="186" spans="1:5" x14ac:dyDescent="0.3">
      <c r="A186" s="36">
        <v>185</v>
      </c>
      <c r="B186" s="36">
        <v>28</v>
      </c>
      <c r="C186" s="36">
        <v>46</v>
      </c>
      <c r="D186" s="36">
        <v>74</v>
      </c>
      <c r="E186" s="36">
        <v>37</v>
      </c>
    </row>
    <row r="187" spans="1:5" x14ac:dyDescent="0.3">
      <c r="A187" s="36">
        <v>186</v>
      </c>
      <c r="B187" s="36">
        <v>28</v>
      </c>
      <c r="C187" s="36">
        <v>47</v>
      </c>
      <c r="D187" s="36">
        <v>74</v>
      </c>
      <c r="E187" s="36">
        <v>37</v>
      </c>
    </row>
    <row r="188" spans="1:5" x14ac:dyDescent="0.3">
      <c r="A188" s="36">
        <v>187</v>
      </c>
      <c r="B188" s="36">
        <v>28</v>
      </c>
      <c r="C188" s="36">
        <v>47</v>
      </c>
      <c r="D188" s="36">
        <v>75</v>
      </c>
      <c r="E188" s="36">
        <v>37</v>
      </c>
    </row>
    <row r="189" spans="1:5" x14ac:dyDescent="0.3">
      <c r="A189" s="36">
        <v>188</v>
      </c>
      <c r="B189" s="36">
        <v>28</v>
      </c>
      <c r="C189" s="36">
        <v>47</v>
      </c>
      <c r="D189" s="36">
        <v>75</v>
      </c>
      <c r="E189" s="36">
        <v>38</v>
      </c>
    </row>
    <row r="190" spans="1:5" x14ac:dyDescent="0.3">
      <c r="A190" s="36">
        <v>189</v>
      </c>
      <c r="B190" s="36">
        <v>28</v>
      </c>
      <c r="C190" s="36">
        <v>47</v>
      </c>
      <c r="D190" s="36">
        <v>76</v>
      </c>
      <c r="E190" s="36">
        <v>38</v>
      </c>
    </row>
    <row r="191" spans="1:5" x14ac:dyDescent="0.3">
      <c r="A191" s="36">
        <v>190</v>
      </c>
      <c r="B191" s="36">
        <v>29</v>
      </c>
      <c r="C191" s="36">
        <v>47</v>
      </c>
      <c r="D191" s="36">
        <v>76</v>
      </c>
      <c r="E191" s="36">
        <v>38</v>
      </c>
    </row>
    <row r="192" spans="1:5" x14ac:dyDescent="0.3">
      <c r="A192" s="36">
        <v>191</v>
      </c>
      <c r="B192" s="36">
        <v>29</v>
      </c>
      <c r="C192" s="36">
        <v>48</v>
      </c>
      <c r="D192" s="36">
        <v>76</v>
      </c>
      <c r="E192" s="36">
        <v>38</v>
      </c>
    </row>
    <row r="193" spans="1:5" x14ac:dyDescent="0.3">
      <c r="A193" s="36">
        <v>192</v>
      </c>
      <c r="B193" s="36">
        <v>29</v>
      </c>
      <c r="C193" s="36">
        <v>48</v>
      </c>
      <c r="D193" s="36">
        <v>77</v>
      </c>
      <c r="E193" s="36">
        <v>38</v>
      </c>
    </row>
    <row r="194" spans="1:5" x14ac:dyDescent="0.3">
      <c r="A194" s="36">
        <v>193</v>
      </c>
      <c r="B194" s="36">
        <v>29</v>
      </c>
      <c r="C194" s="36">
        <v>48</v>
      </c>
      <c r="D194" s="36">
        <v>77</v>
      </c>
      <c r="E194" s="36">
        <v>39</v>
      </c>
    </row>
    <row r="195" spans="1:5" x14ac:dyDescent="0.3">
      <c r="A195" s="36">
        <v>194</v>
      </c>
      <c r="B195" s="36">
        <v>29</v>
      </c>
      <c r="C195" s="36">
        <v>49</v>
      </c>
      <c r="D195" s="36">
        <v>77</v>
      </c>
      <c r="E195" s="36">
        <v>39</v>
      </c>
    </row>
    <row r="196" spans="1:5" x14ac:dyDescent="0.3">
      <c r="A196" s="36">
        <v>195</v>
      </c>
      <c r="B196" s="36">
        <v>29</v>
      </c>
      <c r="C196" s="36">
        <v>49</v>
      </c>
      <c r="D196" s="36">
        <v>78</v>
      </c>
      <c r="E196" s="36">
        <v>39</v>
      </c>
    </row>
    <row r="197" spans="1:5" x14ac:dyDescent="0.3">
      <c r="A197" s="36">
        <v>196</v>
      </c>
      <c r="B197" s="36">
        <v>29</v>
      </c>
      <c r="C197" s="36">
        <v>49</v>
      </c>
      <c r="D197" s="36">
        <v>79</v>
      </c>
      <c r="E197" s="36">
        <v>39</v>
      </c>
    </row>
    <row r="198" spans="1:5" x14ac:dyDescent="0.3">
      <c r="A198" s="36">
        <v>197</v>
      </c>
      <c r="B198" s="36">
        <v>30</v>
      </c>
      <c r="C198" s="36">
        <v>49</v>
      </c>
      <c r="D198" s="36">
        <v>79</v>
      </c>
      <c r="E198" s="36">
        <v>39</v>
      </c>
    </row>
    <row r="199" spans="1:5" x14ac:dyDescent="0.3">
      <c r="A199" s="36">
        <v>198</v>
      </c>
      <c r="B199" s="36">
        <v>30</v>
      </c>
      <c r="C199" s="36">
        <v>50</v>
      </c>
      <c r="D199" s="36">
        <v>79</v>
      </c>
      <c r="E199" s="36">
        <v>39</v>
      </c>
    </row>
    <row r="200" spans="1:5" x14ac:dyDescent="0.3">
      <c r="A200" s="36">
        <v>199</v>
      </c>
      <c r="B200" s="36">
        <v>30</v>
      </c>
      <c r="C200" s="36">
        <v>50</v>
      </c>
      <c r="D200" s="36">
        <v>80</v>
      </c>
      <c r="E200" s="36">
        <v>39</v>
      </c>
    </row>
    <row r="201" spans="1:5" x14ac:dyDescent="0.3">
      <c r="A201" s="36">
        <v>200</v>
      </c>
      <c r="B201" s="36">
        <v>30</v>
      </c>
      <c r="C201" s="36">
        <v>50</v>
      </c>
      <c r="D201" s="36">
        <v>80</v>
      </c>
      <c r="E201" s="36">
        <v>40</v>
      </c>
    </row>
    <row r="202" spans="1:5" x14ac:dyDescent="0.3">
      <c r="A202" s="36">
        <v>201</v>
      </c>
      <c r="B202" s="36">
        <v>30</v>
      </c>
      <c r="C202" s="36">
        <v>50</v>
      </c>
      <c r="D202" s="36">
        <v>81</v>
      </c>
      <c r="E202" s="36">
        <v>40</v>
      </c>
    </row>
    <row r="203" spans="1:5" x14ac:dyDescent="0.3">
      <c r="A203" s="36">
        <v>202</v>
      </c>
      <c r="B203" s="36">
        <v>30</v>
      </c>
      <c r="C203" s="36">
        <v>51</v>
      </c>
      <c r="D203" s="36">
        <v>81</v>
      </c>
      <c r="E203" s="36">
        <v>40</v>
      </c>
    </row>
    <row r="204" spans="1:5" x14ac:dyDescent="0.3">
      <c r="A204" s="36">
        <v>203</v>
      </c>
      <c r="B204" s="36">
        <v>30</v>
      </c>
      <c r="C204" s="36">
        <v>51</v>
      </c>
      <c r="D204" s="36">
        <v>81</v>
      </c>
      <c r="E204" s="36">
        <v>41</v>
      </c>
    </row>
    <row r="205" spans="1:5" x14ac:dyDescent="0.3">
      <c r="A205" s="36">
        <v>204</v>
      </c>
      <c r="B205" s="36">
        <v>31</v>
      </c>
      <c r="C205" s="36">
        <v>51</v>
      </c>
      <c r="D205" s="36">
        <v>81</v>
      </c>
      <c r="E205" s="36">
        <v>41</v>
      </c>
    </row>
    <row r="206" spans="1:5" x14ac:dyDescent="0.3">
      <c r="A206" s="36">
        <v>205</v>
      </c>
      <c r="B206" s="36">
        <v>31</v>
      </c>
      <c r="C206" s="36">
        <v>51</v>
      </c>
      <c r="D206" s="36">
        <v>82</v>
      </c>
      <c r="E206" s="36">
        <v>41</v>
      </c>
    </row>
    <row r="207" spans="1:5" x14ac:dyDescent="0.3">
      <c r="A207" s="36">
        <v>206</v>
      </c>
      <c r="B207" s="36">
        <v>31</v>
      </c>
      <c r="C207" s="36">
        <v>52</v>
      </c>
      <c r="D207" s="36">
        <v>82</v>
      </c>
      <c r="E207" s="36">
        <v>41</v>
      </c>
    </row>
    <row r="208" spans="1:5" x14ac:dyDescent="0.3">
      <c r="A208" s="36">
        <v>207</v>
      </c>
      <c r="B208" s="36">
        <v>31</v>
      </c>
      <c r="C208" s="36">
        <v>52</v>
      </c>
      <c r="D208" s="36">
        <v>83</v>
      </c>
      <c r="E208" s="36">
        <v>41</v>
      </c>
    </row>
    <row r="209" spans="1:5" x14ac:dyDescent="0.3">
      <c r="A209" s="36">
        <v>208</v>
      </c>
      <c r="B209" s="36">
        <v>31</v>
      </c>
      <c r="C209" s="36">
        <v>52</v>
      </c>
      <c r="D209" s="36">
        <v>83</v>
      </c>
      <c r="E209" s="36">
        <v>42</v>
      </c>
    </row>
    <row r="210" spans="1:5" x14ac:dyDescent="0.3">
      <c r="A210" s="36">
        <v>209</v>
      </c>
      <c r="B210" s="36">
        <v>31</v>
      </c>
      <c r="C210" s="36">
        <v>52</v>
      </c>
      <c r="D210" s="36">
        <v>84</v>
      </c>
      <c r="E210" s="36">
        <v>42</v>
      </c>
    </row>
    <row r="211" spans="1:5" x14ac:dyDescent="0.3">
      <c r="A211" s="36">
        <v>210</v>
      </c>
      <c r="B211" s="36">
        <v>32</v>
      </c>
      <c r="C211" s="36">
        <v>52</v>
      </c>
      <c r="D211" s="36">
        <v>84</v>
      </c>
      <c r="E211" s="36">
        <v>42</v>
      </c>
    </row>
    <row r="212" spans="1:5" x14ac:dyDescent="0.3">
      <c r="A212" s="36">
        <v>211</v>
      </c>
      <c r="B212" s="36">
        <v>32</v>
      </c>
      <c r="C212" s="36">
        <v>53</v>
      </c>
      <c r="D212" s="36">
        <v>84</v>
      </c>
      <c r="E212" s="36">
        <v>42</v>
      </c>
    </row>
    <row r="213" spans="1:5" x14ac:dyDescent="0.3">
      <c r="A213" s="36">
        <v>212</v>
      </c>
      <c r="B213" s="36">
        <v>32</v>
      </c>
      <c r="C213" s="36">
        <v>53</v>
      </c>
      <c r="D213" s="36">
        <v>85</v>
      </c>
      <c r="E213" s="36">
        <v>42</v>
      </c>
    </row>
    <row r="214" spans="1:5" x14ac:dyDescent="0.3">
      <c r="A214" s="36">
        <v>213</v>
      </c>
      <c r="B214" s="36">
        <v>32</v>
      </c>
      <c r="C214" s="36">
        <v>53</v>
      </c>
      <c r="D214" s="36">
        <v>85</v>
      </c>
      <c r="E214" s="36">
        <v>43</v>
      </c>
    </row>
    <row r="215" spans="1:5" x14ac:dyDescent="0.3">
      <c r="A215" s="36">
        <v>214</v>
      </c>
      <c r="B215" s="36">
        <v>32</v>
      </c>
      <c r="C215" s="36">
        <v>54</v>
      </c>
      <c r="D215" s="36">
        <v>85</v>
      </c>
      <c r="E215" s="36">
        <v>43</v>
      </c>
    </row>
    <row r="216" spans="1:5" x14ac:dyDescent="0.3">
      <c r="A216" s="36">
        <v>215</v>
      </c>
      <c r="B216" s="36">
        <v>32</v>
      </c>
      <c r="C216" s="36">
        <v>54</v>
      </c>
      <c r="D216" s="36">
        <v>86</v>
      </c>
      <c r="E216" s="36">
        <v>43</v>
      </c>
    </row>
    <row r="217" spans="1:5" x14ac:dyDescent="0.3">
      <c r="A217" s="36">
        <v>216</v>
      </c>
      <c r="B217" s="36">
        <v>32</v>
      </c>
      <c r="C217" s="36">
        <v>54</v>
      </c>
      <c r="D217" s="36">
        <v>87</v>
      </c>
      <c r="E217" s="36">
        <v>43</v>
      </c>
    </row>
    <row r="218" spans="1:5" x14ac:dyDescent="0.3">
      <c r="A218" s="36">
        <v>217</v>
      </c>
      <c r="B218" s="36">
        <v>33</v>
      </c>
      <c r="C218" s="36">
        <v>54</v>
      </c>
      <c r="D218" s="36">
        <v>87</v>
      </c>
      <c r="E218" s="36">
        <v>43</v>
      </c>
    </row>
    <row r="219" spans="1:5" x14ac:dyDescent="0.3">
      <c r="A219" s="36">
        <v>218</v>
      </c>
      <c r="B219" s="36">
        <v>33</v>
      </c>
      <c r="C219" s="36">
        <v>55</v>
      </c>
      <c r="D219" s="36">
        <v>87</v>
      </c>
      <c r="E219" s="36">
        <v>43</v>
      </c>
    </row>
    <row r="220" spans="1:5" x14ac:dyDescent="0.3">
      <c r="A220" s="36">
        <v>219</v>
      </c>
      <c r="B220" s="36">
        <v>33</v>
      </c>
      <c r="C220" s="36">
        <v>55</v>
      </c>
      <c r="D220" s="36">
        <v>88</v>
      </c>
      <c r="E220" s="36">
        <v>43</v>
      </c>
    </row>
    <row r="221" spans="1:5" x14ac:dyDescent="0.3">
      <c r="A221" s="36">
        <v>220</v>
      </c>
      <c r="B221" s="36">
        <v>33</v>
      </c>
      <c r="C221" s="36">
        <v>55</v>
      </c>
      <c r="D221" s="36">
        <v>88</v>
      </c>
      <c r="E221" s="36">
        <v>44</v>
      </c>
    </row>
    <row r="222" spans="1:5" x14ac:dyDescent="0.3">
      <c r="A222" s="36">
        <v>221</v>
      </c>
      <c r="B222" s="36">
        <v>33</v>
      </c>
      <c r="C222" s="36">
        <v>55</v>
      </c>
      <c r="D222" s="36">
        <v>89</v>
      </c>
      <c r="E222" s="36">
        <v>44</v>
      </c>
    </row>
    <row r="223" spans="1:5" x14ac:dyDescent="0.3">
      <c r="A223" s="36">
        <v>222</v>
      </c>
      <c r="B223" s="36">
        <v>33</v>
      </c>
      <c r="C223" s="36">
        <v>56</v>
      </c>
      <c r="D223" s="36">
        <v>89</v>
      </c>
      <c r="E223" s="36">
        <v>44</v>
      </c>
    </row>
    <row r="224" spans="1:5" x14ac:dyDescent="0.3">
      <c r="A224" s="36">
        <v>223</v>
      </c>
      <c r="B224" s="36">
        <v>33</v>
      </c>
      <c r="C224" s="36">
        <v>56</v>
      </c>
      <c r="D224" s="36">
        <v>89</v>
      </c>
      <c r="E224" s="36">
        <v>45</v>
      </c>
    </row>
    <row r="225" spans="1:5" x14ac:dyDescent="0.3">
      <c r="A225" s="36">
        <v>224</v>
      </c>
      <c r="B225" s="36">
        <v>34</v>
      </c>
      <c r="C225" s="36">
        <v>56</v>
      </c>
      <c r="D225" s="36">
        <v>89</v>
      </c>
      <c r="E225" s="36">
        <v>45</v>
      </c>
    </row>
    <row r="226" spans="1:5" x14ac:dyDescent="0.3">
      <c r="A226" s="36">
        <v>225</v>
      </c>
      <c r="B226" s="36">
        <v>34</v>
      </c>
      <c r="C226" s="36">
        <v>56</v>
      </c>
      <c r="D226" s="36">
        <v>90</v>
      </c>
      <c r="E226" s="36">
        <v>45</v>
      </c>
    </row>
    <row r="227" spans="1:5" x14ac:dyDescent="0.3">
      <c r="A227" s="36">
        <v>226</v>
      </c>
      <c r="B227" s="36">
        <v>34</v>
      </c>
      <c r="C227" s="36">
        <v>57</v>
      </c>
      <c r="D227" s="36">
        <v>90</v>
      </c>
      <c r="E227" s="36">
        <v>45</v>
      </c>
    </row>
    <row r="228" spans="1:5" x14ac:dyDescent="0.3">
      <c r="A228" s="36">
        <v>227</v>
      </c>
      <c r="B228" s="36">
        <v>34</v>
      </c>
      <c r="C228" s="36">
        <v>57</v>
      </c>
      <c r="D228" s="36">
        <v>91</v>
      </c>
      <c r="E228" s="36">
        <v>45</v>
      </c>
    </row>
    <row r="229" spans="1:5" x14ac:dyDescent="0.3">
      <c r="A229" s="36">
        <v>228</v>
      </c>
      <c r="B229" s="36">
        <v>34</v>
      </c>
      <c r="C229" s="36">
        <v>57</v>
      </c>
      <c r="D229" s="36">
        <v>91</v>
      </c>
      <c r="E229" s="36">
        <v>46</v>
      </c>
    </row>
    <row r="230" spans="1:5" x14ac:dyDescent="0.3">
      <c r="A230" s="36">
        <v>229</v>
      </c>
      <c r="B230" s="36">
        <v>34</v>
      </c>
      <c r="C230" s="36">
        <v>57</v>
      </c>
      <c r="D230" s="36">
        <v>92</v>
      </c>
      <c r="E230" s="36">
        <v>46</v>
      </c>
    </row>
    <row r="231" spans="1:5" x14ac:dyDescent="0.3">
      <c r="A231" s="36">
        <v>230</v>
      </c>
      <c r="B231" s="36">
        <v>35</v>
      </c>
      <c r="C231" s="36">
        <v>57</v>
      </c>
      <c r="D231" s="36">
        <v>92</v>
      </c>
      <c r="E231" s="36">
        <v>46</v>
      </c>
    </row>
    <row r="232" spans="1:5" x14ac:dyDescent="0.3">
      <c r="A232" s="36">
        <v>231</v>
      </c>
      <c r="B232" s="36">
        <v>35</v>
      </c>
      <c r="C232" s="36">
        <v>58</v>
      </c>
      <c r="D232" s="36">
        <v>92</v>
      </c>
      <c r="E232" s="36">
        <v>46</v>
      </c>
    </row>
    <row r="233" spans="1:5" x14ac:dyDescent="0.3">
      <c r="A233" s="36">
        <v>232</v>
      </c>
      <c r="B233" s="36">
        <v>35</v>
      </c>
      <c r="C233" s="36">
        <v>58</v>
      </c>
      <c r="D233" s="36">
        <v>93</v>
      </c>
      <c r="E233" s="36">
        <v>46</v>
      </c>
    </row>
    <row r="234" spans="1:5" x14ac:dyDescent="0.3">
      <c r="A234" s="36">
        <v>233</v>
      </c>
      <c r="B234" s="36">
        <v>35</v>
      </c>
      <c r="C234" s="36">
        <v>58</v>
      </c>
      <c r="D234" s="36">
        <v>93</v>
      </c>
      <c r="E234" s="36">
        <v>47</v>
      </c>
    </row>
    <row r="235" spans="1:5" x14ac:dyDescent="0.3">
      <c r="A235" s="36">
        <v>234</v>
      </c>
      <c r="B235" s="36">
        <v>35</v>
      </c>
      <c r="C235" s="36">
        <v>59</v>
      </c>
      <c r="D235" s="36">
        <v>93</v>
      </c>
      <c r="E235" s="36">
        <v>47</v>
      </c>
    </row>
    <row r="236" spans="1:5" x14ac:dyDescent="0.3">
      <c r="A236" s="36">
        <v>235</v>
      </c>
      <c r="B236" s="36">
        <v>35</v>
      </c>
      <c r="C236" s="36">
        <v>59</v>
      </c>
      <c r="D236" s="36">
        <v>94</v>
      </c>
      <c r="E236" s="36">
        <v>47</v>
      </c>
    </row>
    <row r="237" spans="1:5" x14ac:dyDescent="0.3">
      <c r="A237" s="36">
        <v>236</v>
      </c>
      <c r="B237" s="36">
        <v>35</v>
      </c>
      <c r="C237" s="36">
        <v>59</v>
      </c>
      <c r="D237" s="36">
        <v>95</v>
      </c>
      <c r="E237" s="36">
        <v>47</v>
      </c>
    </row>
    <row r="238" spans="1:5" x14ac:dyDescent="0.3">
      <c r="A238" s="36">
        <v>237</v>
      </c>
      <c r="B238" s="36">
        <v>36</v>
      </c>
      <c r="C238" s="36">
        <v>59</v>
      </c>
      <c r="D238" s="36">
        <v>95</v>
      </c>
      <c r="E238" s="36">
        <v>47</v>
      </c>
    </row>
    <row r="239" spans="1:5" x14ac:dyDescent="0.3">
      <c r="A239" s="36">
        <v>238</v>
      </c>
      <c r="B239" s="36">
        <v>36</v>
      </c>
      <c r="C239" s="36">
        <v>60</v>
      </c>
      <c r="D239" s="36">
        <v>95</v>
      </c>
      <c r="E239" s="36">
        <v>47</v>
      </c>
    </row>
    <row r="240" spans="1:5" x14ac:dyDescent="0.3">
      <c r="A240" s="36">
        <v>239</v>
      </c>
      <c r="B240" s="36">
        <v>36</v>
      </c>
      <c r="C240" s="36">
        <v>60</v>
      </c>
      <c r="D240" s="36">
        <v>96</v>
      </c>
      <c r="E240" s="36">
        <v>47</v>
      </c>
    </row>
    <row r="241" spans="1:5" x14ac:dyDescent="0.3">
      <c r="A241" s="36">
        <v>240</v>
      </c>
      <c r="B241" s="36">
        <v>36</v>
      </c>
      <c r="C241" s="36">
        <v>60</v>
      </c>
      <c r="D241" s="36">
        <v>96</v>
      </c>
      <c r="E241" s="36">
        <v>48</v>
      </c>
    </row>
    <row r="242" spans="1:5" x14ac:dyDescent="0.3">
      <c r="A242" s="36">
        <v>241</v>
      </c>
      <c r="B242" s="36">
        <v>36</v>
      </c>
      <c r="C242" s="36">
        <v>60</v>
      </c>
      <c r="D242" s="36">
        <v>97</v>
      </c>
      <c r="E242" s="36">
        <v>48</v>
      </c>
    </row>
    <row r="243" spans="1:5" x14ac:dyDescent="0.3">
      <c r="A243" s="36">
        <v>242</v>
      </c>
      <c r="B243" s="36">
        <v>36</v>
      </c>
      <c r="C243" s="36">
        <v>61</v>
      </c>
      <c r="D243" s="36">
        <v>97</v>
      </c>
      <c r="E243" s="36">
        <v>48</v>
      </c>
    </row>
    <row r="244" spans="1:5" x14ac:dyDescent="0.3">
      <c r="A244" s="36">
        <v>243</v>
      </c>
      <c r="B244" s="36">
        <v>36</v>
      </c>
      <c r="C244" s="36">
        <v>61</v>
      </c>
      <c r="D244" s="36">
        <v>97</v>
      </c>
      <c r="E244" s="36">
        <v>49</v>
      </c>
    </row>
    <row r="245" spans="1:5" x14ac:dyDescent="0.3">
      <c r="A245" s="36">
        <v>244</v>
      </c>
      <c r="B245" s="36">
        <v>37</v>
      </c>
      <c r="C245" s="36">
        <v>61</v>
      </c>
      <c r="D245" s="36">
        <v>97</v>
      </c>
      <c r="E245" s="36">
        <v>49</v>
      </c>
    </row>
    <row r="246" spans="1:5" x14ac:dyDescent="0.3">
      <c r="A246" s="36">
        <v>245</v>
      </c>
      <c r="B246" s="36">
        <v>37</v>
      </c>
      <c r="C246" s="36">
        <v>61</v>
      </c>
      <c r="D246" s="36">
        <v>98</v>
      </c>
      <c r="E246" s="36">
        <v>49</v>
      </c>
    </row>
    <row r="247" spans="1:5" x14ac:dyDescent="0.3">
      <c r="A247" s="36">
        <v>246</v>
      </c>
      <c r="B247" s="36">
        <v>37</v>
      </c>
      <c r="C247" s="36">
        <v>62</v>
      </c>
      <c r="D247" s="36">
        <v>98</v>
      </c>
      <c r="E247" s="36">
        <v>49</v>
      </c>
    </row>
    <row r="248" spans="1:5" x14ac:dyDescent="0.3">
      <c r="A248" s="36">
        <v>247</v>
      </c>
      <c r="B248" s="36">
        <v>37</v>
      </c>
      <c r="C248" s="36">
        <v>62</v>
      </c>
      <c r="D248" s="36">
        <v>99</v>
      </c>
      <c r="E248" s="36">
        <v>49</v>
      </c>
    </row>
    <row r="249" spans="1:5" x14ac:dyDescent="0.3">
      <c r="A249" s="36">
        <v>248</v>
      </c>
      <c r="B249" s="36">
        <v>37</v>
      </c>
      <c r="C249" s="36">
        <v>62</v>
      </c>
      <c r="D249" s="36">
        <v>99</v>
      </c>
      <c r="E249" s="36">
        <v>50</v>
      </c>
    </row>
    <row r="250" spans="1:5" x14ac:dyDescent="0.3">
      <c r="A250" s="36">
        <v>249</v>
      </c>
      <c r="B250" s="36">
        <v>37</v>
      </c>
      <c r="C250" s="36">
        <v>62</v>
      </c>
      <c r="D250" s="36">
        <v>100</v>
      </c>
      <c r="E250" s="36">
        <v>50</v>
      </c>
    </row>
    <row r="251" spans="1:5" x14ac:dyDescent="0.3">
      <c r="A251" s="36">
        <v>250</v>
      </c>
      <c r="B251" s="36">
        <v>38</v>
      </c>
      <c r="C251" s="36">
        <v>62</v>
      </c>
      <c r="D251" s="36">
        <v>100</v>
      </c>
      <c r="E251" s="36">
        <v>50</v>
      </c>
    </row>
    <row r="252" spans="1:5" x14ac:dyDescent="0.3">
      <c r="A252" s="36">
        <v>251</v>
      </c>
      <c r="B252" s="36">
        <v>38</v>
      </c>
      <c r="C252" s="36">
        <v>63</v>
      </c>
      <c r="D252" s="36">
        <v>100</v>
      </c>
      <c r="E252" s="36">
        <v>50</v>
      </c>
    </row>
    <row r="253" spans="1:5" x14ac:dyDescent="0.3">
      <c r="A253" s="36">
        <v>252</v>
      </c>
      <c r="B253" s="36">
        <v>38</v>
      </c>
      <c r="C253" s="36">
        <v>63</v>
      </c>
      <c r="D253" s="36">
        <v>101</v>
      </c>
      <c r="E253" s="36">
        <v>50</v>
      </c>
    </row>
    <row r="254" spans="1:5" x14ac:dyDescent="0.3">
      <c r="A254" s="36">
        <v>253</v>
      </c>
      <c r="B254" s="36">
        <v>38</v>
      </c>
      <c r="C254" s="36">
        <v>63</v>
      </c>
      <c r="D254" s="36">
        <v>101</v>
      </c>
      <c r="E254" s="36">
        <v>51</v>
      </c>
    </row>
    <row r="255" spans="1:5" x14ac:dyDescent="0.3">
      <c r="A255" s="36">
        <v>254</v>
      </c>
      <c r="B255" s="36">
        <v>38</v>
      </c>
      <c r="C255" s="36">
        <v>64</v>
      </c>
      <c r="D255" s="36">
        <v>101</v>
      </c>
      <c r="E255" s="36">
        <v>51</v>
      </c>
    </row>
    <row r="256" spans="1:5" x14ac:dyDescent="0.3">
      <c r="A256" s="36">
        <v>255</v>
      </c>
      <c r="B256" s="36">
        <v>38</v>
      </c>
      <c r="C256" s="36">
        <v>64</v>
      </c>
      <c r="D256" s="36">
        <v>102</v>
      </c>
      <c r="E256" s="36">
        <v>51</v>
      </c>
    </row>
    <row r="257" spans="1:5" x14ac:dyDescent="0.3">
      <c r="A257" s="36">
        <v>256</v>
      </c>
      <c r="B257" s="36">
        <v>38</v>
      </c>
      <c r="C257" s="36">
        <v>64</v>
      </c>
      <c r="D257" s="36">
        <v>103</v>
      </c>
      <c r="E257" s="36">
        <v>51</v>
      </c>
    </row>
    <row r="258" spans="1:5" x14ac:dyDescent="0.3">
      <c r="A258" s="36">
        <v>257</v>
      </c>
      <c r="B258" s="36">
        <v>39</v>
      </c>
      <c r="C258" s="36">
        <v>64</v>
      </c>
      <c r="D258" s="36">
        <v>103</v>
      </c>
      <c r="E258" s="36">
        <v>51</v>
      </c>
    </row>
    <row r="259" spans="1:5" x14ac:dyDescent="0.3">
      <c r="A259" s="36">
        <v>258</v>
      </c>
      <c r="B259" s="36">
        <v>39</v>
      </c>
      <c r="C259" s="36">
        <v>65</v>
      </c>
      <c r="D259" s="36">
        <v>103</v>
      </c>
      <c r="E259" s="36">
        <v>51</v>
      </c>
    </row>
    <row r="260" spans="1:5" x14ac:dyDescent="0.3">
      <c r="A260" s="36">
        <v>259</v>
      </c>
      <c r="B260" s="36">
        <v>39</v>
      </c>
      <c r="C260" s="36">
        <v>65</v>
      </c>
      <c r="D260" s="36">
        <v>104</v>
      </c>
      <c r="E260" s="36">
        <v>51</v>
      </c>
    </row>
    <row r="261" spans="1:5" x14ac:dyDescent="0.3">
      <c r="A261" s="36">
        <v>260</v>
      </c>
      <c r="B261" s="36">
        <v>39</v>
      </c>
      <c r="C261" s="36">
        <v>65</v>
      </c>
      <c r="D261" s="36">
        <v>104</v>
      </c>
      <c r="E261" s="36">
        <v>52</v>
      </c>
    </row>
    <row r="262" spans="1:5" x14ac:dyDescent="0.3">
      <c r="A262" s="36">
        <v>261</v>
      </c>
      <c r="B262" s="36">
        <v>39</v>
      </c>
      <c r="C262" s="36">
        <v>65</v>
      </c>
      <c r="D262" s="36">
        <v>105</v>
      </c>
      <c r="E262" s="36">
        <v>52</v>
      </c>
    </row>
    <row r="263" spans="1:5" x14ac:dyDescent="0.3">
      <c r="A263" s="36">
        <v>262</v>
      </c>
      <c r="B263" s="36">
        <v>39</v>
      </c>
      <c r="C263" s="36">
        <v>66</v>
      </c>
      <c r="D263" s="36">
        <v>105</v>
      </c>
      <c r="E263" s="36">
        <v>52</v>
      </c>
    </row>
    <row r="264" spans="1:5" x14ac:dyDescent="0.3">
      <c r="A264" s="36">
        <v>263</v>
      </c>
      <c r="B264" s="36">
        <v>39</v>
      </c>
      <c r="C264" s="36">
        <v>66</v>
      </c>
      <c r="D264" s="36">
        <v>105</v>
      </c>
      <c r="E264" s="36">
        <v>53</v>
      </c>
    </row>
    <row r="265" spans="1:5" x14ac:dyDescent="0.3">
      <c r="A265" s="36">
        <v>264</v>
      </c>
      <c r="B265" s="36">
        <v>40</v>
      </c>
      <c r="C265" s="36">
        <v>66</v>
      </c>
      <c r="D265" s="36">
        <v>105</v>
      </c>
      <c r="E265" s="36">
        <v>53</v>
      </c>
    </row>
    <row r="266" spans="1:5" x14ac:dyDescent="0.3">
      <c r="A266" s="36">
        <v>265</v>
      </c>
      <c r="B266" s="36">
        <v>40</v>
      </c>
      <c r="C266" s="36">
        <v>66</v>
      </c>
      <c r="D266" s="36">
        <v>106</v>
      </c>
      <c r="E266" s="36">
        <v>53</v>
      </c>
    </row>
    <row r="268" spans="1:5" x14ac:dyDescent="0.3">
      <c r="A268" s="37" t="s">
        <v>2292</v>
      </c>
    </row>
    <row r="269" spans="1:5" x14ac:dyDescent="0.3">
      <c r="A269" s="24" t="s">
        <v>2293</v>
      </c>
    </row>
    <row r="270" spans="1:5" x14ac:dyDescent="0.3">
      <c r="A270" s="38" t="s">
        <v>2294</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4.4" x14ac:dyDescent="0.3"/>
  <cols>
    <col min="3" max="3" width="15.33203125" customWidth="1"/>
    <col min="5" max="5" width="48.5546875" customWidth="1"/>
    <col min="6" max="6" width="32.5546875" customWidth="1"/>
  </cols>
  <sheetData>
    <row r="1" spans="1:3" x14ac:dyDescent="0.3">
      <c r="A1" t="s">
        <v>2295</v>
      </c>
      <c r="C1" s="43">
        <f>'Foreign Per Diem Worksheet'!B1-DAY('Foreign Per Diem Worksheet'!B1)+1</f>
        <v>46204</v>
      </c>
    </row>
    <row r="2" spans="1:3" x14ac:dyDescent="0.3">
      <c r="A2" t="s">
        <v>2296</v>
      </c>
      <c r="C2" s="43">
        <f>DATE(YEAR('Foreign Per Diem Worksheet'!B1),MONTH('Foreign Per Diem Worksheet'!B1)+1,0)</f>
        <v>46234</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30378cb1b4fced3fafd92569148fa6e7">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856e28c34e780eaaf80872f07d7397a4"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EBCFB7-E8BC-4CD7-B36F-A157548C01FA}">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http://purl.org/dc/dcmitype/"/>
    <ds:schemaRef ds:uri="http://purl.org/dc/elements/1.1/"/>
    <ds:schemaRef ds:uri="9ee830aa-8928-4553-b7cd-18e5d8f5812d"/>
    <ds:schemaRef ds:uri="http://www.w3.org/XML/1998/namespace"/>
    <ds:schemaRef ds:uri="http://schemas.microsoft.com/sharepoint/v3"/>
    <ds:schemaRef ds:uri="http://schemas.openxmlformats.org/package/2006/metadata/core-properties"/>
    <ds:schemaRef ds:uri="fb203811-a346-43db-ba4b-7ccd0000ad48"/>
  </ds:schemaRefs>
</ds:datastoreItem>
</file>

<file path=customXml/itemProps2.xml><?xml version="1.0" encoding="utf-8"?>
<ds:datastoreItem xmlns:ds="http://schemas.openxmlformats.org/officeDocument/2006/customXml" ds:itemID="{145CBD87-58A0-4ECD-8B8E-D2D4458EFA71}">
  <ds:schemaRefs>
    <ds:schemaRef ds:uri="http://schemas.microsoft.com/sharepoint/v3/contenttype/forms"/>
  </ds:schemaRefs>
</ds:datastoreItem>
</file>

<file path=customXml/itemProps3.xml><?xml version="1.0" encoding="utf-8"?>
<ds:datastoreItem xmlns:ds="http://schemas.openxmlformats.org/officeDocument/2006/customXml" ds:itemID="{D1A0C792-DECF-4A01-9A11-F3685066FB5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2026-07-07T20:01:05Z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